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firstSheet="9" activeTab="12"/>
  </bookViews>
  <sheets>
    <sheet name="INCOME DECILE 1" sheetId="5" r:id="rId1"/>
    <sheet name="INCOME DECILE 2" sheetId="8" r:id="rId2"/>
    <sheet name="INCOME DECILE 3" sheetId="9" r:id="rId3"/>
    <sheet name="INCOME DECILE 4" sheetId="10" r:id="rId4"/>
    <sheet name="INCOME DECILE 5" sheetId="11" r:id="rId5"/>
    <sheet name="INCOME DECILE 6" sheetId="20" r:id="rId6"/>
    <sheet name="INCOME DECILE 7" sheetId="13" r:id="rId7"/>
    <sheet name="INCOME DECILE 8" sheetId="14" r:id="rId8"/>
    <sheet name="INCOME DECILE 9" sheetId="15" r:id="rId9"/>
    <sheet name="INCOME DECILE 10" sheetId="16" r:id="rId10"/>
    <sheet name="HES INCOME RAW" sheetId="6" r:id="rId11"/>
    <sheet name="HES TEMPLATE (2007 AVG)" sheetId="19" r:id="rId12"/>
    <sheet name="INCOME TABLE" sheetId="17" r:id="rId13"/>
  </sheets>
  <calcPr calcId="125725"/>
</workbook>
</file>

<file path=xl/calcChain.xml><?xml version="1.0" encoding="utf-8"?>
<calcChain xmlns="http://schemas.openxmlformats.org/spreadsheetml/2006/main">
  <c r="K48" i="17"/>
  <c r="K55" s="1"/>
  <c r="C48"/>
  <c r="C55" s="1"/>
  <c r="D48"/>
  <c r="D55" s="1"/>
  <c r="E48"/>
  <c r="E55" s="1"/>
  <c r="F48"/>
  <c r="F55" s="1"/>
  <c r="G48"/>
  <c r="G55" s="1"/>
  <c r="H48"/>
  <c r="H55" s="1"/>
  <c r="I48"/>
  <c r="I55" s="1"/>
  <c r="J48"/>
  <c r="J55" s="1"/>
  <c r="B48"/>
  <c r="B55" s="1"/>
  <c r="B33"/>
  <c r="C33"/>
  <c r="D33"/>
  <c r="E33"/>
  <c r="F33"/>
  <c r="G33"/>
  <c r="H33"/>
  <c r="I33"/>
  <c r="J33"/>
  <c r="K33"/>
  <c r="E428" i="20"/>
  <c r="F428" s="1"/>
  <c r="I426"/>
  <c r="F426"/>
  <c r="E424"/>
  <c r="F424" s="1"/>
  <c r="H422"/>
  <c r="H421"/>
  <c r="H420"/>
  <c r="E418"/>
  <c r="F418" s="1"/>
  <c r="I418" s="1"/>
  <c r="H417"/>
  <c r="H416"/>
  <c r="I412"/>
  <c r="F412"/>
  <c r="E412"/>
  <c r="E413" s="1"/>
  <c r="F413" s="1"/>
  <c r="H411"/>
  <c r="E409"/>
  <c r="F409" s="1"/>
  <c r="H408"/>
  <c r="F406"/>
  <c r="E403"/>
  <c r="E414" s="1"/>
  <c r="E400"/>
  <c r="F400" s="1"/>
  <c r="H399"/>
  <c r="H397"/>
  <c r="F396"/>
  <c r="H395"/>
  <c r="H393"/>
  <c r="H390"/>
  <c r="F389"/>
  <c r="F387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F356"/>
  <c r="E356"/>
  <c r="I355"/>
  <c r="F355"/>
  <c r="H354"/>
  <c r="E353"/>
  <c r="F353" s="1"/>
  <c r="F352"/>
  <c r="I352" s="1"/>
  <c r="H351"/>
  <c r="F350"/>
  <c r="E350"/>
  <c r="I349"/>
  <c r="I361" s="1"/>
  <c r="B441" s="1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E329" s="1"/>
  <c r="F329" s="1"/>
  <c r="I329" s="1"/>
  <c r="H321"/>
  <c r="H319"/>
  <c r="H317"/>
  <c r="E314"/>
  <c r="E320" s="1"/>
  <c r="F320" s="1"/>
  <c r="I320" s="1"/>
  <c r="H313"/>
  <c r="F312"/>
  <c r="H310"/>
  <c r="E309"/>
  <c r="F309" s="1"/>
  <c r="H308"/>
  <c r="E307"/>
  <c r="F307" s="1"/>
  <c r="I307" s="1"/>
  <c r="F304"/>
  <c r="E304"/>
  <c r="E306" s="1"/>
  <c r="F306" s="1"/>
  <c r="I306" s="1"/>
  <c r="E301"/>
  <c r="F301" s="1"/>
  <c r="H300"/>
  <c r="E298"/>
  <c r="E299" s="1"/>
  <c r="F299" s="1"/>
  <c r="H297"/>
  <c r="H294"/>
  <c r="E292"/>
  <c r="E293" s="1"/>
  <c r="F293" s="1"/>
  <c r="F289"/>
  <c r="E289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F234"/>
  <c r="E234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F186"/>
  <c r="E186"/>
  <c r="E195" s="1"/>
  <c r="F195" s="1"/>
  <c r="I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68" s="1"/>
  <c r="F168" s="1"/>
  <c r="H160"/>
  <c r="H159"/>
  <c r="E157"/>
  <c r="E197" s="1"/>
  <c r="F197" s="1"/>
  <c r="I197" s="1"/>
  <c r="E154"/>
  <c r="F154" s="1"/>
  <c r="H153"/>
  <c r="H152"/>
  <c r="E146"/>
  <c r="F146" s="1"/>
  <c r="E138"/>
  <c r="F138" s="1"/>
  <c r="F135"/>
  <c r="E135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H86"/>
  <c r="H85"/>
  <c r="H83"/>
  <c r="H82"/>
  <c r="E80"/>
  <c r="E84" s="1"/>
  <c r="F84" s="1"/>
  <c r="I84" s="1"/>
  <c r="H79"/>
  <c r="H78"/>
  <c r="E75"/>
  <c r="E77" s="1"/>
  <c r="F77" s="1"/>
  <c r="E428" i="19"/>
  <c r="F428" s="1"/>
  <c r="I426"/>
  <c r="F426"/>
  <c r="E424"/>
  <c r="F424" s="1"/>
  <c r="H422"/>
  <c r="H421"/>
  <c r="H420"/>
  <c r="E418"/>
  <c r="E419" s="1"/>
  <c r="F419" s="1"/>
  <c r="H417"/>
  <c r="H416"/>
  <c r="E413"/>
  <c r="F413" s="1"/>
  <c r="I412"/>
  <c r="F412"/>
  <c r="E412"/>
  <c r="E414" s="1"/>
  <c r="H411"/>
  <c r="E410"/>
  <c r="F410" s="1"/>
  <c r="F409"/>
  <c r="I409" s="1"/>
  <c r="E409"/>
  <c r="H408"/>
  <c r="F406"/>
  <c r="E405"/>
  <c r="F405" s="1"/>
  <c r="E404"/>
  <c r="F404" s="1"/>
  <c r="F403"/>
  <c r="I403" s="1"/>
  <c r="E403"/>
  <c r="E407" s="1"/>
  <c r="F407" s="1"/>
  <c r="E400"/>
  <c r="F400" s="1"/>
  <c r="H399"/>
  <c r="H397"/>
  <c r="F396"/>
  <c r="H395"/>
  <c r="H393"/>
  <c r="H390"/>
  <c r="F389"/>
  <c r="E388"/>
  <c r="F388" s="1"/>
  <c r="F387"/>
  <c r="E387"/>
  <c r="H386"/>
  <c r="E384"/>
  <c r="F384" s="1"/>
  <c r="I384" s="1"/>
  <c r="E382"/>
  <c r="F382" s="1"/>
  <c r="I382" s="1"/>
  <c r="E380"/>
  <c r="F380" s="1"/>
  <c r="I380" s="1"/>
  <c r="H379"/>
  <c r="E378"/>
  <c r="F378" s="1"/>
  <c r="I378" s="1"/>
  <c r="F377"/>
  <c r="E377"/>
  <c r="E385" s="1"/>
  <c r="F385" s="1"/>
  <c r="I385" s="1"/>
  <c r="H376"/>
  <c r="E374"/>
  <c r="F374" s="1"/>
  <c r="I374" s="1"/>
  <c r="F373"/>
  <c r="E373"/>
  <c r="E375" s="1"/>
  <c r="F375" s="1"/>
  <c r="I375" s="1"/>
  <c r="F372"/>
  <c r="I371"/>
  <c r="F371"/>
  <c r="H370"/>
  <c r="E369"/>
  <c r="F369" s="1"/>
  <c r="H368"/>
  <c r="F367"/>
  <c r="H366"/>
  <c r="E365"/>
  <c r="F365" s="1"/>
  <c r="F364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I349" s="1"/>
  <c r="F350"/>
  <c r="E350"/>
  <c r="F349"/>
  <c r="E346"/>
  <c r="F346" s="1"/>
  <c r="H345"/>
  <c r="E343"/>
  <c r="E344" s="1"/>
  <c r="F344" s="1"/>
  <c r="H342"/>
  <c r="H339"/>
  <c r="E337"/>
  <c r="E340" s="1"/>
  <c r="H336"/>
  <c r="E331"/>
  <c r="E335" s="1"/>
  <c r="F335" s="1"/>
  <c r="I335" s="1"/>
  <c r="H330"/>
  <c r="E329"/>
  <c r="F329" s="1"/>
  <c r="H328"/>
  <c r="E327"/>
  <c r="F327" s="1"/>
  <c r="I327" s="1"/>
  <c r="H326"/>
  <c r="E325"/>
  <c r="F325" s="1"/>
  <c r="H324"/>
  <c r="E323"/>
  <c r="F323" s="1"/>
  <c r="I323" s="1"/>
  <c r="F322"/>
  <c r="E322"/>
  <c r="H321"/>
  <c r="H319"/>
  <c r="H317"/>
  <c r="E315"/>
  <c r="F315" s="1"/>
  <c r="F314"/>
  <c r="E314"/>
  <c r="E320" s="1"/>
  <c r="F320" s="1"/>
  <c r="I320" s="1"/>
  <c r="H313"/>
  <c r="F312"/>
  <c r="E311"/>
  <c r="H310"/>
  <c r="E309"/>
  <c r="F309" s="1"/>
  <c r="H308"/>
  <c r="E307"/>
  <c r="F307" s="1"/>
  <c r="E305"/>
  <c r="F305" s="1"/>
  <c r="I305" s="1"/>
  <c r="F304"/>
  <c r="E304"/>
  <c r="E306" s="1"/>
  <c r="F306" s="1"/>
  <c r="I306" s="1"/>
  <c r="E301"/>
  <c r="F301" s="1"/>
  <c r="H300"/>
  <c r="E298"/>
  <c r="E299" s="1"/>
  <c r="F299" s="1"/>
  <c r="H297"/>
  <c r="H294"/>
  <c r="E292"/>
  <c r="E295" s="1"/>
  <c r="F289"/>
  <c r="E289"/>
  <c r="H288"/>
  <c r="F282"/>
  <c r="H281"/>
  <c r="E280"/>
  <c r="F280" s="1"/>
  <c r="H279"/>
  <c r="E278"/>
  <c r="F278" s="1"/>
  <c r="I278" s="1"/>
  <c r="H277"/>
  <c r="E276"/>
  <c r="F276" s="1"/>
  <c r="H275"/>
  <c r="E274"/>
  <c r="F274" s="1"/>
  <c r="I274" s="1"/>
  <c r="H273"/>
  <c r="E272"/>
  <c r="F272" s="1"/>
  <c r="F271"/>
  <c r="E271"/>
  <c r="E287" s="1"/>
  <c r="F287" s="1"/>
  <c r="I287" s="1"/>
  <c r="H270"/>
  <c r="H268"/>
  <c r="H266"/>
  <c r="H264"/>
  <c r="H262"/>
  <c r="E260"/>
  <c r="E269" s="1"/>
  <c r="F269" s="1"/>
  <c r="H259"/>
  <c r="F257"/>
  <c r="E256"/>
  <c r="F256" s="1"/>
  <c r="E255"/>
  <c r="F255" s="1"/>
  <c r="F254"/>
  <c r="I254" s="1"/>
  <c r="E254"/>
  <c r="E258" s="1"/>
  <c r="F258" s="1"/>
  <c r="E251"/>
  <c r="F251" s="1"/>
  <c r="H250"/>
  <c r="F249"/>
  <c r="H247"/>
  <c r="H242"/>
  <c r="H240"/>
  <c r="E237"/>
  <c r="E243" s="1"/>
  <c r="F234"/>
  <c r="E234"/>
  <c r="H233"/>
  <c r="H232"/>
  <c r="H230"/>
  <c r="H229"/>
  <c r="E227"/>
  <c r="E231" s="1"/>
  <c r="F231" s="1"/>
  <c r="I231" s="1"/>
  <c r="H226"/>
  <c r="E223"/>
  <c r="E225" s="1"/>
  <c r="F225" s="1"/>
  <c r="I225" s="1"/>
  <c r="H222"/>
  <c r="E220"/>
  <c r="E221" s="1"/>
  <c r="F221" s="1"/>
  <c r="H219"/>
  <c r="H218"/>
  <c r="H216"/>
  <c r="E214"/>
  <c r="F214" s="1"/>
  <c r="I214" s="1"/>
  <c r="F213"/>
  <c r="E213"/>
  <c r="E217" s="1"/>
  <c r="F217" s="1"/>
  <c r="I217" s="1"/>
  <c r="H212"/>
  <c r="H209"/>
  <c r="F208"/>
  <c r="H207"/>
  <c r="H205"/>
  <c r="E203"/>
  <c r="E210" s="1"/>
  <c r="F200"/>
  <c r="E200"/>
  <c r="H199"/>
  <c r="F198"/>
  <c r="H196"/>
  <c r="E195"/>
  <c r="F195" s="1"/>
  <c r="I195" s="1"/>
  <c r="H194"/>
  <c r="F193"/>
  <c r="H192"/>
  <c r="E191"/>
  <c r="F191" s="1"/>
  <c r="I191" s="1"/>
  <c r="H190"/>
  <c r="E189"/>
  <c r="F189" s="1"/>
  <c r="I189" s="1"/>
  <c r="H188"/>
  <c r="E187"/>
  <c r="F187" s="1"/>
  <c r="I187" s="1"/>
  <c r="F186"/>
  <c r="E186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97" s="1"/>
  <c r="F197" s="1"/>
  <c r="I197" s="1"/>
  <c r="H160"/>
  <c r="H159"/>
  <c r="E158"/>
  <c r="F158" s="1"/>
  <c r="F157"/>
  <c r="E157"/>
  <c r="E154"/>
  <c r="F154" s="1"/>
  <c r="H153"/>
  <c r="H152"/>
  <c r="E146"/>
  <c r="E151" s="1"/>
  <c r="F151" s="1"/>
  <c r="E138"/>
  <c r="E145" s="1"/>
  <c r="F145" s="1"/>
  <c r="F135"/>
  <c r="E135"/>
  <c r="H134"/>
  <c r="F133"/>
  <c r="F132"/>
  <c r="E130"/>
  <c r="E131" s="1"/>
  <c r="F131" s="1"/>
  <c r="E125"/>
  <c r="E129" s="1"/>
  <c r="F129" s="1"/>
  <c r="F122"/>
  <c r="E122"/>
  <c r="H112"/>
  <c r="F111"/>
  <c r="E110"/>
  <c r="F110" s="1"/>
  <c r="E109"/>
  <c r="F109" s="1"/>
  <c r="F108"/>
  <c r="D111" s="1"/>
  <c r="E108"/>
  <c r="H106"/>
  <c r="E104"/>
  <c r="F104" s="1"/>
  <c r="F103"/>
  <c r="E103"/>
  <c r="E105" s="1"/>
  <c r="F105" s="1"/>
  <c r="H101"/>
  <c r="H99"/>
  <c r="H97"/>
  <c r="H95"/>
  <c r="H93"/>
  <c r="H92"/>
  <c r="E91"/>
  <c r="F91" s="1"/>
  <c r="H90"/>
  <c r="E89"/>
  <c r="F89" s="1"/>
  <c r="I89" s="1"/>
  <c r="F88"/>
  <c r="E88"/>
  <c r="E100" s="1"/>
  <c r="F100" s="1"/>
  <c r="H86"/>
  <c r="H85"/>
  <c r="H83"/>
  <c r="H82"/>
  <c r="E80"/>
  <c r="E84" s="1"/>
  <c r="F84" s="1"/>
  <c r="H79"/>
  <c r="H78"/>
  <c r="E76"/>
  <c r="F76" s="1"/>
  <c r="F75"/>
  <c r="E75"/>
  <c r="E77" s="1"/>
  <c r="F77" s="1"/>
  <c r="I77" s="1"/>
  <c r="E428" i="16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F409" s="1"/>
  <c r="I409" s="1"/>
  <c r="H408"/>
  <c r="F406"/>
  <c r="E403"/>
  <c r="E407" s="1"/>
  <c r="F407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F372"/>
  <c r="I371"/>
  <c r="F371"/>
  <c r="H370"/>
  <c r="H368"/>
  <c r="F367"/>
  <c r="H366"/>
  <c r="E364"/>
  <c r="E391" s="1"/>
  <c r="F361"/>
  <c r="H360"/>
  <c r="E359"/>
  <c r="F359" s="1"/>
  <c r="F358"/>
  <c r="H357"/>
  <c r="I355" s="1"/>
  <c r="F356"/>
  <c r="E356"/>
  <c r="F355"/>
  <c r="H354"/>
  <c r="E353"/>
  <c r="F353" s="1"/>
  <c r="F352"/>
  <c r="I352" s="1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F322" s="1"/>
  <c r="H321"/>
  <c r="H319"/>
  <c r="H317"/>
  <c r="E314"/>
  <c r="E320" s="1"/>
  <c r="F320" s="1"/>
  <c r="H313"/>
  <c r="F312"/>
  <c r="H310"/>
  <c r="E309"/>
  <c r="F309" s="1"/>
  <c r="H308"/>
  <c r="E307"/>
  <c r="F307" s="1"/>
  <c r="F304"/>
  <c r="E304"/>
  <c r="E306" s="1"/>
  <c r="F306" s="1"/>
  <c r="E301"/>
  <c r="F301" s="1"/>
  <c r="H300"/>
  <c r="E298"/>
  <c r="E299" s="1"/>
  <c r="F299" s="1"/>
  <c r="H297"/>
  <c r="H294"/>
  <c r="E292"/>
  <c r="E293" s="1"/>
  <c r="F293" s="1"/>
  <c r="F289"/>
  <c r="E289"/>
  <c r="H288"/>
  <c r="F282"/>
  <c r="H281"/>
  <c r="H279"/>
  <c r="H277"/>
  <c r="H275"/>
  <c r="H273"/>
  <c r="E271"/>
  <c r="E287" s="1"/>
  <c r="F287" s="1"/>
  <c r="H270"/>
  <c r="H268"/>
  <c r="H266"/>
  <c r="H264"/>
  <c r="H262"/>
  <c r="E260"/>
  <c r="E269" s="1"/>
  <c r="F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E234"/>
  <c r="F234" s="1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H176"/>
  <c r="H174"/>
  <c r="H173"/>
  <c r="H172"/>
  <c r="H169"/>
  <c r="H167"/>
  <c r="H166"/>
  <c r="H165"/>
  <c r="H163"/>
  <c r="F161"/>
  <c r="E161"/>
  <c r="H160"/>
  <c r="H159"/>
  <c r="E157"/>
  <c r="E197" s="1"/>
  <c r="F197" s="1"/>
  <c r="I197" s="1"/>
  <c r="E154"/>
  <c r="F154" s="1"/>
  <c r="H153"/>
  <c r="H152"/>
  <c r="E146"/>
  <c r="E151" s="1"/>
  <c r="F151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F80"/>
  <c r="E80"/>
  <c r="E81" s="1"/>
  <c r="F81" s="1"/>
  <c r="H79"/>
  <c r="H78"/>
  <c r="E75"/>
  <c r="E77" s="1"/>
  <c r="F77" s="1"/>
  <c r="E428" i="15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F409" s="1"/>
  <c r="H408"/>
  <c r="F406"/>
  <c r="E403"/>
  <c r="E407" s="1"/>
  <c r="F407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F372"/>
  <c r="I371"/>
  <c r="F371"/>
  <c r="H370"/>
  <c r="H368"/>
  <c r="F367"/>
  <c r="H366"/>
  <c r="E364"/>
  <c r="E391" s="1"/>
  <c r="F361"/>
  <c r="H360"/>
  <c r="E359"/>
  <c r="F359" s="1"/>
  <c r="F358"/>
  <c r="H357"/>
  <c r="I355" s="1"/>
  <c r="F356"/>
  <c r="E356"/>
  <c r="F355"/>
  <c r="H354"/>
  <c r="E353"/>
  <c r="F353" s="1"/>
  <c r="F352"/>
  <c r="I352" s="1"/>
  <c r="H351"/>
  <c r="F350"/>
  <c r="E350"/>
  <c r="I349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F322"/>
  <c r="E322"/>
  <c r="E329" s="1"/>
  <c r="F329" s="1"/>
  <c r="H321"/>
  <c r="H319"/>
  <c r="H317"/>
  <c r="E314"/>
  <c r="E320" s="1"/>
  <c r="F320" s="1"/>
  <c r="H313"/>
  <c r="F312"/>
  <c r="H310"/>
  <c r="H308"/>
  <c r="E304"/>
  <c r="E306" s="1"/>
  <c r="F306" s="1"/>
  <c r="I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H270"/>
  <c r="H268"/>
  <c r="H266"/>
  <c r="H264"/>
  <c r="H262"/>
  <c r="E260"/>
  <c r="E269" s="1"/>
  <c r="F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F234"/>
  <c r="E234"/>
  <c r="H233"/>
  <c r="H232"/>
  <c r="H230"/>
  <c r="H229"/>
  <c r="E227"/>
  <c r="E228" s="1"/>
  <c r="F228" s="1"/>
  <c r="H226"/>
  <c r="E223"/>
  <c r="E224" s="1"/>
  <c r="F224" s="1"/>
  <c r="I224" s="1"/>
  <c r="H222"/>
  <c r="E220"/>
  <c r="E221" s="1"/>
  <c r="F221" s="1"/>
  <c r="H219"/>
  <c r="H218"/>
  <c r="H216"/>
  <c r="F213"/>
  <c r="E213"/>
  <c r="E217" s="1"/>
  <c r="F217" s="1"/>
  <c r="H212"/>
  <c r="H209"/>
  <c r="F208"/>
  <c r="H207"/>
  <c r="H205"/>
  <c r="E203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H176"/>
  <c r="H174"/>
  <c r="H173"/>
  <c r="H172"/>
  <c r="H169"/>
  <c r="H167"/>
  <c r="H166"/>
  <c r="H165"/>
  <c r="H163"/>
  <c r="E161"/>
  <c r="E170" s="1"/>
  <c r="H160"/>
  <c r="H159"/>
  <c r="E157"/>
  <c r="F154"/>
  <c r="E154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4" s="1"/>
  <c r="F84" s="1"/>
  <c r="H79"/>
  <c r="H78"/>
  <c r="E75"/>
  <c r="E77" s="1"/>
  <c r="F77" s="1"/>
  <c r="E428" i="14"/>
  <c r="F428" s="1"/>
  <c r="I426"/>
  <c r="F426"/>
  <c r="E424"/>
  <c r="F424" s="1"/>
  <c r="H422"/>
  <c r="H421"/>
  <c r="H420"/>
  <c r="E418"/>
  <c r="F418" s="1"/>
  <c r="H417"/>
  <c r="H416"/>
  <c r="I412"/>
  <c r="E412"/>
  <c r="E413" s="1"/>
  <c r="F413" s="1"/>
  <c r="H411"/>
  <c r="E409"/>
  <c r="H408"/>
  <c r="F406"/>
  <c r="E403"/>
  <c r="E407" s="1"/>
  <c r="F407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E329" s="1"/>
  <c r="F329" s="1"/>
  <c r="I329" s="1"/>
  <c r="H321"/>
  <c r="H319"/>
  <c r="H317"/>
  <c r="E314"/>
  <c r="E320" s="1"/>
  <c r="F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I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F177"/>
  <c r="E177"/>
  <c r="E182" s="1"/>
  <c r="F182" s="1"/>
  <c r="I182" s="1"/>
  <c r="H176"/>
  <c r="H174"/>
  <c r="H173"/>
  <c r="H172"/>
  <c r="H169"/>
  <c r="H167"/>
  <c r="H166"/>
  <c r="H165"/>
  <c r="H163"/>
  <c r="E161"/>
  <c r="H160"/>
  <c r="H159"/>
  <c r="E157"/>
  <c r="E158" s="1"/>
  <c r="F158" s="1"/>
  <c r="E154"/>
  <c r="F154" s="1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4" s="1"/>
  <c r="F84" s="1"/>
  <c r="H79"/>
  <c r="H78"/>
  <c r="E75"/>
  <c r="E77" s="1"/>
  <c r="F77" s="1"/>
  <c r="E428" i="13"/>
  <c r="F428" s="1"/>
  <c r="I426"/>
  <c r="F426"/>
  <c r="E424"/>
  <c r="F424" s="1"/>
  <c r="H422"/>
  <c r="H421"/>
  <c r="H420"/>
  <c r="E418"/>
  <c r="F418" s="1"/>
  <c r="I418" s="1"/>
  <c r="H417"/>
  <c r="H416"/>
  <c r="I412"/>
  <c r="E412"/>
  <c r="E413" s="1"/>
  <c r="F413" s="1"/>
  <c r="H411"/>
  <c r="E409"/>
  <c r="H408"/>
  <c r="F406"/>
  <c r="E403"/>
  <c r="E407" s="1"/>
  <c r="F407" s="1"/>
  <c r="E400"/>
  <c r="F400" s="1"/>
  <c r="H399"/>
  <c r="H397"/>
  <c r="F396"/>
  <c r="H395"/>
  <c r="H393"/>
  <c r="H390"/>
  <c r="F389"/>
  <c r="F387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F372"/>
  <c r="I371"/>
  <c r="F371"/>
  <c r="H370"/>
  <c r="H368"/>
  <c r="F367"/>
  <c r="H366"/>
  <c r="E364"/>
  <c r="E391" s="1"/>
  <c r="F361"/>
  <c r="H360"/>
  <c r="E359"/>
  <c r="F359" s="1"/>
  <c r="F358"/>
  <c r="H357"/>
  <c r="I355" s="1"/>
  <c r="F356"/>
  <c r="E356"/>
  <c r="F355"/>
  <c r="H354"/>
  <c r="E353"/>
  <c r="F353" s="1"/>
  <c r="F352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F322"/>
  <c r="E322"/>
  <c r="E329" s="1"/>
  <c r="F329" s="1"/>
  <c r="I329" s="1"/>
  <c r="H321"/>
  <c r="H319"/>
  <c r="H317"/>
  <c r="F314"/>
  <c r="E314"/>
  <c r="E320" s="1"/>
  <c r="F320" s="1"/>
  <c r="I320" s="1"/>
  <c r="H313"/>
  <c r="F312"/>
  <c r="H310"/>
  <c r="E309"/>
  <c r="F309" s="1"/>
  <c r="H308"/>
  <c r="E307"/>
  <c r="F307" s="1"/>
  <c r="I307" s="1"/>
  <c r="F304"/>
  <c r="E304"/>
  <c r="E306" s="1"/>
  <c r="F306" s="1"/>
  <c r="I306" s="1"/>
  <c r="E301"/>
  <c r="F301" s="1"/>
  <c r="H300"/>
  <c r="E298"/>
  <c r="E299" s="1"/>
  <c r="F299" s="1"/>
  <c r="H297"/>
  <c r="H294"/>
  <c r="E292"/>
  <c r="E293" s="1"/>
  <c r="F293" s="1"/>
  <c r="F289"/>
  <c r="E289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H176"/>
  <c r="H174"/>
  <c r="H173"/>
  <c r="H172"/>
  <c r="H169"/>
  <c r="H167"/>
  <c r="H166"/>
  <c r="H165"/>
  <c r="H163"/>
  <c r="F161"/>
  <c r="E161"/>
  <c r="H160"/>
  <c r="H159"/>
  <c r="E157"/>
  <c r="E197" s="1"/>
  <c r="F197" s="1"/>
  <c r="I197" s="1"/>
  <c r="E154"/>
  <c r="F154" s="1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1" s="1"/>
  <c r="F81" s="1"/>
  <c r="H79"/>
  <c r="H78"/>
  <c r="E75"/>
  <c r="E77" s="1"/>
  <c r="F77" s="1"/>
  <c r="I77" s="1"/>
  <c r="E428" i="11"/>
  <c r="F428" s="1"/>
  <c r="I426"/>
  <c r="F426"/>
  <c r="E424"/>
  <c r="F424" s="1"/>
  <c r="H422"/>
  <c r="H421"/>
  <c r="H420"/>
  <c r="E418"/>
  <c r="F418" s="1"/>
  <c r="H417"/>
  <c r="H416"/>
  <c r="I412"/>
  <c r="E412"/>
  <c r="E413" s="1"/>
  <c r="F413" s="1"/>
  <c r="H411"/>
  <c r="E409"/>
  <c r="F409" s="1"/>
  <c r="I409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E329" s="1"/>
  <c r="F329" s="1"/>
  <c r="I329" s="1"/>
  <c r="H321"/>
  <c r="H319"/>
  <c r="H317"/>
  <c r="E314"/>
  <c r="E320" s="1"/>
  <c r="F320" s="1"/>
  <c r="H313"/>
  <c r="F312"/>
  <c r="H310"/>
  <c r="H308"/>
  <c r="E307"/>
  <c r="F307" s="1"/>
  <c r="F304"/>
  <c r="E304"/>
  <c r="E306" s="1"/>
  <c r="F306" s="1"/>
  <c r="I306" s="1"/>
  <c r="E301"/>
  <c r="F301" s="1"/>
  <c r="H300"/>
  <c r="E298"/>
  <c r="E299" s="1"/>
  <c r="F299" s="1"/>
  <c r="H297"/>
  <c r="H294"/>
  <c r="E292"/>
  <c r="E293" s="1"/>
  <c r="F293" s="1"/>
  <c r="F289"/>
  <c r="E289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E157"/>
  <c r="F154"/>
  <c r="E154"/>
  <c r="H153"/>
  <c r="H152"/>
  <c r="F146"/>
  <c r="E146"/>
  <c r="E151" s="1"/>
  <c r="F151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F80"/>
  <c r="E80"/>
  <c r="E84" s="1"/>
  <c r="F84" s="1"/>
  <c r="I84" s="1"/>
  <c r="H79"/>
  <c r="H78"/>
  <c r="E75"/>
  <c r="E77" s="1"/>
  <c r="F77" s="1"/>
  <c r="E428" i="10"/>
  <c r="F428" s="1"/>
  <c r="I426"/>
  <c r="F426"/>
  <c r="E424"/>
  <c r="F424" s="1"/>
  <c r="H422"/>
  <c r="H421"/>
  <c r="H420"/>
  <c r="E418"/>
  <c r="F418" s="1"/>
  <c r="I418" s="1"/>
  <c r="H417"/>
  <c r="H416"/>
  <c r="I412"/>
  <c r="E412"/>
  <c r="E414" s="1"/>
  <c r="H411"/>
  <c r="F409"/>
  <c r="I409" s="1"/>
  <c r="E409"/>
  <c r="E410" s="1"/>
  <c r="F410" s="1"/>
  <c r="H408"/>
  <c r="F406"/>
  <c r="E405"/>
  <c r="F405" s="1"/>
  <c r="F403"/>
  <c r="E403"/>
  <c r="E407" s="1"/>
  <c r="F407" s="1"/>
  <c r="E400"/>
  <c r="F400" s="1"/>
  <c r="H399"/>
  <c r="H397"/>
  <c r="F396"/>
  <c r="H395"/>
  <c r="H393"/>
  <c r="H390"/>
  <c r="F389"/>
  <c r="E387"/>
  <c r="F387" s="1"/>
  <c r="H386"/>
  <c r="H379"/>
  <c r="E377"/>
  <c r="E385" s="1"/>
  <c r="F385" s="1"/>
  <c r="I385" s="1"/>
  <c r="H376"/>
  <c r="E373"/>
  <c r="E375" s="1"/>
  <c r="F375" s="1"/>
  <c r="I375" s="1"/>
  <c r="F372"/>
  <c r="I371"/>
  <c r="F371"/>
  <c r="H370"/>
  <c r="H368"/>
  <c r="F367"/>
  <c r="H366"/>
  <c r="F364"/>
  <c r="E364"/>
  <c r="F361"/>
  <c r="H360"/>
  <c r="E359"/>
  <c r="F359" s="1"/>
  <c r="F358"/>
  <c r="I358" s="1"/>
  <c r="H357"/>
  <c r="I355" s="1"/>
  <c r="F356"/>
  <c r="E356"/>
  <c r="F355"/>
  <c r="H354"/>
  <c r="E353"/>
  <c r="F353" s="1"/>
  <c r="F352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F322" s="1"/>
  <c r="H321"/>
  <c r="H319"/>
  <c r="H317"/>
  <c r="E314"/>
  <c r="E320" s="1"/>
  <c r="F320" s="1"/>
  <c r="H313"/>
  <c r="F312"/>
  <c r="H310"/>
  <c r="H308"/>
  <c r="E304"/>
  <c r="E306" s="1"/>
  <c r="F306" s="1"/>
  <c r="I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F271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E234"/>
  <c r="F234" s="1"/>
  <c r="H233"/>
  <c r="H232"/>
  <c r="H230"/>
  <c r="H229"/>
  <c r="E227"/>
  <c r="E228" s="1"/>
  <c r="F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E157"/>
  <c r="F154"/>
  <c r="E154"/>
  <c r="H153"/>
  <c r="H152"/>
  <c r="E146"/>
  <c r="F146" s="1"/>
  <c r="E138"/>
  <c r="F138" s="1"/>
  <c r="E135"/>
  <c r="F135" s="1"/>
  <c r="I135" s="1"/>
  <c r="B433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H86"/>
  <c r="H85"/>
  <c r="H83"/>
  <c r="H82"/>
  <c r="E80"/>
  <c r="E84" s="1"/>
  <c r="F84" s="1"/>
  <c r="I84" s="1"/>
  <c r="H79"/>
  <c r="H78"/>
  <c r="E75"/>
  <c r="E77" s="1"/>
  <c r="F77" s="1"/>
  <c r="E428" i="9"/>
  <c r="F428" s="1"/>
  <c r="I426"/>
  <c r="F426"/>
  <c r="E424"/>
  <c r="F424" s="1"/>
  <c r="H422"/>
  <c r="H421"/>
  <c r="H420"/>
  <c r="E418"/>
  <c r="E419" s="1"/>
  <c r="F419" s="1"/>
  <c r="H417"/>
  <c r="H416"/>
  <c r="I412"/>
  <c r="E412"/>
  <c r="E414" s="1"/>
  <c r="H411"/>
  <c r="F409"/>
  <c r="E409"/>
  <c r="E410" s="1"/>
  <c r="F410" s="1"/>
  <c r="H408"/>
  <c r="F406"/>
  <c r="E405"/>
  <c r="F405" s="1"/>
  <c r="F403"/>
  <c r="E403"/>
  <c r="E407" s="1"/>
  <c r="F407" s="1"/>
  <c r="E400"/>
  <c r="F400" s="1"/>
  <c r="H399"/>
  <c r="H397"/>
  <c r="F396"/>
  <c r="H395"/>
  <c r="H393"/>
  <c r="H390"/>
  <c r="F389"/>
  <c r="E387"/>
  <c r="E388" s="1"/>
  <c r="F388" s="1"/>
  <c r="H386"/>
  <c r="H379"/>
  <c r="E377"/>
  <c r="E385" s="1"/>
  <c r="F385" s="1"/>
  <c r="H376"/>
  <c r="E373"/>
  <c r="E375" s="1"/>
  <c r="F375" s="1"/>
  <c r="I375" s="1"/>
  <c r="F372"/>
  <c r="I371"/>
  <c r="F371"/>
  <c r="H370"/>
  <c r="H368"/>
  <c r="F367"/>
  <c r="H366"/>
  <c r="F364"/>
  <c r="E364"/>
  <c r="F361"/>
  <c r="H360"/>
  <c r="E359"/>
  <c r="F359" s="1"/>
  <c r="F358"/>
  <c r="I358" s="1"/>
  <c r="H357"/>
  <c r="F356"/>
  <c r="E356"/>
  <c r="I355"/>
  <c r="F355"/>
  <c r="H354"/>
  <c r="E353"/>
  <c r="F353" s="1"/>
  <c r="F352"/>
  <c r="I352" s="1"/>
  <c r="H351"/>
  <c r="F350"/>
  <c r="E350"/>
  <c r="I349"/>
  <c r="I361" s="1"/>
  <c r="B441" s="1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E329" s="1"/>
  <c r="F329" s="1"/>
  <c r="I329" s="1"/>
  <c r="H321"/>
  <c r="H319"/>
  <c r="H317"/>
  <c r="E314"/>
  <c r="E320" s="1"/>
  <c r="F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H185"/>
  <c r="F184"/>
  <c r="H183"/>
  <c r="H181"/>
  <c r="H179"/>
  <c r="E177"/>
  <c r="E182" s="1"/>
  <c r="F182" s="1"/>
  <c r="H176"/>
  <c r="H174"/>
  <c r="H173"/>
  <c r="H172"/>
  <c r="H169"/>
  <c r="H167"/>
  <c r="H166"/>
  <c r="H165"/>
  <c r="H163"/>
  <c r="E161"/>
  <c r="E170" s="1"/>
  <c r="H160"/>
  <c r="H159"/>
  <c r="E157"/>
  <c r="E154"/>
  <c r="F154" s="1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F122"/>
  <c r="E122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H86"/>
  <c r="H85"/>
  <c r="H83"/>
  <c r="H82"/>
  <c r="E80"/>
  <c r="E81" s="1"/>
  <c r="F81" s="1"/>
  <c r="H79"/>
  <c r="H78"/>
  <c r="E75"/>
  <c r="E77" s="1"/>
  <c r="F77" s="1"/>
  <c r="E428" i="8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E410" s="1"/>
  <c r="F410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F356"/>
  <c r="E356"/>
  <c r="I355"/>
  <c r="F355"/>
  <c r="H354"/>
  <c r="E353"/>
  <c r="F353" s="1"/>
  <c r="F352"/>
  <c r="I352" s="1"/>
  <c r="H351"/>
  <c r="F350"/>
  <c r="E350"/>
  <c r="I349"/>
  <c r="I361" s="1"/>
  <c r="B441" s="1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F322" s="1"/>
  <c r="H321"/>
  <c r="H319"/>
  <c r="H317"/>
  <c r="E314"/>
  <c r="E320" s="1"/>
  <c r="F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H185"/>
  <c r="F184"/>
  <c r="H183"/>
  <c r="H181"/>
  <c r="H179"/>
  <c r="E177"/>
  <c r="E182" s="1"/>
  <c r="F182" s="1"/>
  <c r="H176"/>
  <c r="H174"/>
  <c r="H173"/>
  <c r="H172"/>
  <c r="H169"/>
  <c r="H167"/>
  <c r="H166"/>
  <c r="H165"/>
  <c r="H163"/>
  <c r="F161"/>
  <c r="E161"/>
  <c r="H160"/>
  <c r="H159"/>
  <c r="E157"/>
  <c r="E197" s="1"/>
  <c r="F197" s="1"/>
  <c r="I197" s="1"/>
  <c r="E154"/>
  <c r="F154" s="1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H86"/>
  <c r="H85"/>
  <c r="H83"/>
  <c r="H82"/>
  <c r="E80"/>
  <c r="E84" s="1"/>
  <c r="F84" s="1"/>
  <c r="H79"/>
  <c r="H78"/>
  <c r="E75"/>
  <c r="E77" s="1"/>
  <c r="F77" s="1"/>
  <c r="E428" i="5"/>
  <c r="F428" s="1"/>
  <c r="I426"/>
  <c r="F426"/>
  <c r="E424"/>
  <c r="F424" s="1"/>
  <c r="H422"/>
  <c r="H421"/>
  <c r="H420"/>
  <c r="E418"/>
  <c r="F418" s="1"/>
  <c r="I418" s="1"/>
  <c r="H417"/>
  <c r="H416"/>
  <c r="I412"/>
  <c r="E412"/>
  <c r="E413" s="1"/>
  <c r="F413" s="1"/>
  <c r="H411"/>
  <c r="E409"/>
  <c r="H408"/>
  <c r="F406"/>
  <c r="E403"/>
  <c r="E407" s="1"/>
  <c r="F407" s="1"/>
  <c r="E400"/>
  <c r="F400" s="1"/>
  <c r="H399"/>
  <c r="H397"/>
  <c r="F396"/>
  <c r="H395"/>
  <c r="H393"/>
  <c r="H390"/>
  <c r="F389"/>
  <c r="F387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E329" s="1"/>
  <c r="F329" s="1"/>
  <c r="I329" s="1"/>
  <c r="H321"/>
  <c r="H319"/>
  <c r="H317"/>
  <c r="F314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F254"/>
  <c r="E254"/>
  <c r="E258" s="1"/>
  <c r="F258" s="1"/>
  <c r="E251"/>
  <c r="F251" s="1"/>
  <c r="H250"/>
  <c r="F249"/>
  <c r="H247"/>
  <c r="H242"/>
  <c r="H240"/>
  <c r="E237"/>
  <c r="E238" s="1"/>
  <c r="F238" s="1"/>
  <c r="E234"/>
  <c r="F234" s="1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E157"/>
  <c r="F154"/>
  <c r="E154"/>
  <c r="H153"/>
  <c r="H152"/>
  <c r="F146"/>
  <c r="E146"/>
  <c r="E151" s="1"/>
  <c r="F151" s="1"/>
  <c r="E138"/>
  <c r="F138" s="1"/>
  <c r="E135"/>
  <c r="F135" s="1"/>
  <c r="H134"/>
  <c r="F133"/>
  <c r="F132"/>
  <c r="E130"/>
  <c r="E131" s="1"/>
  <c r="F131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4" s="1"/>
  <c r="F84" s="1"/>
  <c r="H79"/>
  <c r="H78"/>
  <c r="E75"/>
  <c r="E77" s="1"/>
  <c r="F77" s="1"/>
  <c r="A1" i="6"/>
  <c r="I76" i="19" l="1"/>
  <c r="I75" s="1"/>
  <c r="I100"/>
  <c r="I91"/>
  <c r="I157"/>
  <c r="I269"/>
  <c r="I272"/>
  <c r="I276"/>
  <c r="I280"/>
  <c r="I315"/>
  <c r="I325"/>
  <c r="I322" s="1"/>
  <c r="I329"/>
  <c r="I311"/>
  <c r="I358" i="16"/>
  <c r="I375"/>
  <c r="I81"/>
  <c r="I84" i="15"/>
  <c r="I135"/>
  <c r="B433" s="1"/>
  <c r="I358"/>
  <c r="I375"/>
  <c r="I228"/>
  <c r="I409"/>
  <c r="I224" i="14"/>
  <c r="I306"/>
  <c r="I418"/>
  <c r="I269"/>
  <c r="I77"/>
  <c r="I105"/>
  <c r="I309" i="13"/>
  <c r="I182"/>
  <c r="I334"/>
  <c r="I352"/>
  <c r="I387"/>
  <c r="I361"/>
  <c r="B441" s="1"/>
  <c r="I358"/>
  <c r="I375"/>
  <c r="I168" i="20"/>
  <c r="I238"/>
  <c r="I309"/>
  <c r="I382"/>
  <c r="I387"/>
  <c r="I269" i="11"/>
  <c r="I307"/>
  <c r="I418"/>
  <c r="I195"/>
  <c r="I217"/>
  <c r="I387" i="10"/>
  <c r="I195"/>
  <c r="I217"/>
  <c r="I228"/>
  <c r="I352"/>
  <c r="I182" i="9"/>
  <c r="I195"/>
  <c r="I385"/>
  <c r="I77"/>
  <c r="I100"/>
  <c r="I287"/>
  <c r="I320"/>
  <c r="I195" i="8"/>
  <c r="I77"/>
  <c r="I100"/>
  <c r="I287"/>
  <c r="I320"/>
  <c r="I182"/>
  <c r="I77" i="5"/>
  <c r="I352"/>
  <c r="I361" s="1"/>
  <c r="B441" s="1"/>
  <c r="I387"/>
  <c r="I105"/>
  <c r="I224"/>
  <c r="I254"/>
  <c r="B45" i="17" s="1"/>
  <c r="I361" i="16"/>
  <c r="B441" s="1"/>
  <c r="I77"/>
  <c r="I135"/>
  <c r="B433" s="1"/>
  <c r="I182"/>
  <c r="I217"/>
  <c r="I224"/>
  <c r="I228"/>
  <c r="I238"/>
  <c r="I269"/>
  <c r="I287"/>
  <c r="I306"/>
  <c r="I307"/>
  <c r="I309"/>
  <c r="I320"/>
  <c r="I382"/>
  <c r="I154"/>
  <c r="B434" s="1"/>
  <c r="I154" i="15"/>
  <c r="B434" s="1"/>
  <c r="I182"/>
  <c r="I217"/>
  <c r="I238"/>
  <c r="I269"/>
  <c r="I287"/>
  <c r="I320"/>
  <c r="I329"/>
  <c r="I334"/>
  <c r="I77"/>
  <c r="I105"/>
  <c r="I361"/>
  <c r="B441" s="1"/>
  <c r="I382"/>
  <c r="I361" i="14"/>
  <c r="B441" s="1"/>
  <c r="I154"/>
  <c r="B434" s="1"/>
  <c r="I320"/>
  <c r="I382"/>
  <c r="I84"/>
  <c r="I135"/>
  <c r="B433" s="1"/>
  <c r="I81" i="13"/>
  <c r="I135"/>
  <c r="B433" s="1"/>
  <c r="I224"/>
  <c r="I228"/>
  <c r="I154"/>
  <c r="B434" s="1"/>
  <c r="I382"/>
  <c r="I77" i="20"/>
  <c r="I100"/>
  <c r="I105"/>
  <c r="I135"/>
  <c r="B433" s="1"/>
  <c r="I217"/>
  <c r="I224"/>
  <c r="I228"/>
  <c r="I334"/>
  <c r="I409"/>
  <c r="I154"/>
  <c r="B434" s="1"/>
  <c r="I361" i="11"/>
  <c r="B441" s="1"/>
  <c r="I154"/>
  <c r="B434" s="1"/>
  <c r="I228"/>
  <c r="I320"/>
  <c r="I382"/>
  <c r="I77"/>
  <c r="I135"/>
  <c r="B433" s="1"/>
  <c r="I361" i="10"/>
  <c r="B441" s="1"/>
  <c r="I77"/>
  <c r="I100"/>
  <c r="I105"/>
  <c r="I320"/>
  <c r="I403"/>
  <c r="I154"/>
  <c r="B434" s="1"/>
  <c r="I81" i="9"/>
  <c r="I154"/>
  <c r="B434" s="1"/>
  <c r="I217"/>
  <c r="I224"/>
  <c r="I228"/>
  <c r="I306"/>
  <c r="I334"/>
  <c r="I409"/>
  <c r="I135"/>
  <c r="B433" s="1"/>
  <c r="I403"/>
  <c r="I154" i="8"/>
  <c r="B434" s="1"/>
  <c r="I382"/>
  <c r="I84"/>
  <c r="I135"/>
  <c r="B433" s="1"/>
  <c r="I217"/>
  <c r="I224"/>
  <c r="I228"/>
  <c r="I306"/>
  <c r="I334"/>
  <c r="I361" i="19"/>
  <c r="B441" s="1"/>
  <c r="I84"/>
  <c r="I105"/>
  <c r="I104"/>
  <c r="I135"/>
  <c r="B433" s="1"/>
  <c r="I307"/>
  <c r="I309"/>
  <c r="I365"/>
  <c r="I369"/>
  <c r="I387"/>
  <c r="I154"/>
  <c r="B434" s="1"/>
  <c r="I84" i="5"/>
  <c r="I135"/>
  <c r="B433" s="1"/>
  <c r="I154"/>
  <c r="B434" s="1"/>
  <c r="I228"/>
  <c r="I238"/>
  <c r="I306"/>
  <c r="I382"/>
  <c r="F80" i="20"/>
  <c r="F157"/>
  <c r="I157" s="1"/>
  <c r="E187"/>
  <c r="F187" s="1"/>
  <c r="I187" s="1"/>
  <c r="I186" s="1"/>
  <c r="E189"/>
  <c r="F189" s="1"/>
  <c r="I189" s="1"/>
  <c r="E191"/>
  <c r="F191" s="1"/>
  <c r="I191" s="1"/>
  <c r="F213"/>
  <c r="F254"/>
  <c r="I254" s="1"/>
  <c r="G45" i="17" s="1"/>
  <c r="E256" i="20"/>
  <c r="F256" s="1"/>
  <c r="F271"/>
  <c r="E305"/>
  <c r="F305" s="1"/>
  <c r="I305" s="1"/>
  <c r="F314"/>
  <c r="F322"/>
  <c r="E365"/>
  <c r="F365" s="1"/>
  <c r="I365" s="1"/>
  <c r="E369"/>
  <c r="F369" s="1"/>
  <c r="I369" s="1"/>
  <c r="E404"/>
  <c r="F404" s="1"/>
  <c r="E410"/>
  <c r="F410" s="1"/>
  <c r="E419"/>
  <c r="F419" s="1"/>
  <c r="E81"/>
  <c r="F81" s="1"/>
  <c r="I81" s="1"/>
  <c r="E158"/>
  <c r="F158" s="1"/>
  <c r="D193"/>
  <c r="I193" s="1"/>
  <c r="E214"/>
  <c r="F214" s="1"/>
  <c r="I214" s="1"/>
  <c r="E255"/>
  <c r="F255" s="1"/>
  <c r="E272"/>
  <c r="F272" s="1"/>
  <c r="I272" s="1"/>
  <c r="E274"/>
  <c r="F274" s="1"/>
  <c r="I274" s="1"/>
  <c r="E276"/>
  <c r="F276" s="1"/>
  <c r="I276" s="1"/>
  <c r="E278"/>
  <c r="F278" s="1"/>
  <c r="I278" s="1"/>
  <c r="E315"/>
  <c r="F315" s="1"/>
  <c r="I315" s="1"/>
  <c r="E323"/>
  <c r="F323" s="1"/>
  <c r="I323" s="1"/>
  <c r="E325"/>
  <c r="F325" s="1"/>
  <c r="I325" s="1"/>
  <c r="E327"/>
  <c r="F327" s="1"/>
  <c r="I327" s="1"/>
  <c r="F364"/>
  <c r="E374"/>
  <c r="F374" s="1"/>
  <c r="I374" s="1"/>
  <c r="I373" s="1"/>
  <c r="E378"/>
  <c r="F378" s="1"/>
  <c r="I378" s="1"/>
  <c r="E380"/>
  <c r="F380" s="1"/>
  <c r="I380" s="1"/>
  <c r="E384"/>
  <c r="F384" s="1"/>
  <c r="I384" s="1"/>
  <c r="F403"/>
  <c r="I403" s="1"/>
  <c r="E405"/>
  <c r="F405" s="1"/>
  <c r="E394"/>
  <c r="F394" s="1"/>
  <c r="I394" s="1"/>
  <c r="E392"/>
  <c r="F392" s="1"/>
  <c r="I392" s="1"/>
  <c r="F391"/>
  <c r="E398"/>
  <c r="F398" s="1"/>
  <c r="I398" s="1"/>
  <c r="E415"/>
  <c r="F415" s="1"/>
  <c r="F414"/>
  <c r="I414" s="1"/>
  <c r="I304"/>
  <c r="E211"/>
  <c r="F211" s="1"/>
  <c r="I210" s="1"/>
  <c r="F210"/>
  <c r="I80"/>
  <c r="G29" i="17" s="1"/>
  <c r="G38" s="1"/>
  <c r="F75" i="20"/>
  <c r="E76"/>
  <c r="F76" s="1"/>
  <c r="I76" s="1"/>
  <c r="I75" s="1"/>
  <c r="G28" i="17" s="1"/>
  <c r="F88" i="20"/>
  <c r="E89"/>
  <c r="F89" s="1"/>
  <c r="I89" s="1"/>
  <c r="E91"/>
  <c r="F91" s="1"/>
  <c r="I91" s="1"/>
  <c r="F103"/>
  <c r="E104"/>
  <c r="F104" s="1"/>
  <c r="I104" s="1"/>
  <c r="I103" s="1"/>
  <c r="G31" i="17" s="1"/>
  <c r="G40" s="1"/>
  <c r="F108" i="20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E225"/>
  <c r="F225" s="1"/>
  <c r="I225" s="1"/>
  <c r="I223" s="1"/>
  <c r="E231"/>
  <c r="F231" s="1"/>
  <c r="I231" s="1"/>
  <c r="I227" s="1"/>
  <c r="E239"/>
  <c r="F239" s="1"/>
  <c r="I239" s="1"/>
  <c r="I237" s="1"/>
  <c r="E241"/>
  <c r="F241" s="1"/>
  <c r="I241" s="1"/>
  <c r="E243"/>
  <c r="E280"/>
  <c r="F280" s="1"/>
  <c r="I280" s="1"/>
  <c r="I271" s="1"/>
  <c r="G47" i="17" s="1"/>
  <c r="G54" s="1"/>
  <c r="E295" i="20"/>
  <c r="E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F161"/>
  <c r="E162"/>
  <c r="F162" s="1"/>
  <c r="I162" s="1"/>
  <c r="E164"/>
  <c r="F164" s="1"/>
  <c r="I164" s="1"/>
  <c r="E170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214" i="16"/>
  <c r="F214" s="1"/>
  <c r="I214" s="1"/>
  <c r="E255"/>
  <c r="F255" s="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305"/>
  <c r="F305" s="1"/>
  <c r="I305" s="1"/>
  <c r="E315"/>
  <c r="F315" s="1"/>
  <c r="I315" s="1"/>
  <c r="E323"/>
  <c r="F323" s="1"/>
  <c r="I323" s="1"/>
  <c r="E325"/>
  <c r="F325" s="1"/>
  <c r="I325" s="1"/>
  <c r="E327"/>
  <c r="F327" s="1"/>
  <c r="I327" s="1"/>
  <c r="E329"/>
  <c r="F329" s="1"/>
  <c r="I329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12"/>
  <c r="F418"/>
  <c r="I418" s="1"/>
  <c r="F146"/>
  <c r="E170"/>
  <c r="E175" s="1"/>
  <c r="F175" s="1"/>
  <c r="I175" s="1"/>
  <c r="E162"/>
  <c r="F162" s="1"/>
  <c r="I162" s="1"/>
  <c r="F213"/>
  <c r="F254"/>
  <c r="I254" s="1"/>
  <c r="K45" i="17" s="1"/>
  <c r="E256" i="16"/>
  <c r="F256" s="1"/>
  <c r="F271"/>
  <c r="E311"/>
  <c r="F311" s="1"/>
  <c r="F314"/>
  <c r="E365"/>
  <c r="F365" s="1"/>
  <c r="I365" s="1"/>
  <c r="E369"/>
  <c r="F369" s="1"/>
  <c r="I369" s="1"/>
  <c r="E404"/>
  <c r="F404" s="1"/>
  <c r="E414"/>
  <c r="E410"/>
  <c r="F410" s="1"/>
  <c r="E81" i="15"/>
  <c r="F81" s="1"/>
  <c r="I81" s="1"/>
  <c r="E162"/>
  <c r="F162" s="1"/>
  <c r="I162" s="1"/>
  <c r="E255"/>
  <c r="F255" s="1"/>
  <c r="E315"/>
  <c r="F315" s="1"/>
  <c r="I315" s="1"/>
  <c r="E323"/>
  <c r="F323" s="1"/>
  <c r="I323" s="1"/>
  <c r="E325"/>
  <c r="F325" s="1"/>
  <c r="I325" s="1"/>
  <c r="E327"/>
  <c r="F327" s="1"/>
  <c r="I327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12"/>
  <c r="F418"/>
  <c r="I418" s="1"/>
  <c r="F80"/>
  <c r="E197"/>
  <c r="F197" s="1"/>
  <c r="I197" s="1"/>
  <c r="F161"/>
  <c r="F177"/>
  <c r="E210"/>
  <c r="F254"/>
  <c r="I254" s="1"/>
  <c r="J45" i="17" s="1"/>
  <c r="E256" i="15"/>
  <c r="F256" s="1"/>
  <c r="F314"/>
  <c r="E365"/>
  <c r="F365" s="1"/>
  <c r="I365" s="1"/>
  <c r="E369"/>
  <c r="F369" s="1"/>
  <c r="I369" s="1"/>
  <c r="E404"/>
  <c r="F404" s="1"/>
  <c r="E414"/>
  <c r="E410"/>
  <c r="F410" s="1"/>
  <c r="E81" i="14"/>
  <c r="F81" s="1"/>
  <c r="I81" s="1"/>
  <c r="E255"/>
  <c r="F255" s="1"/>
  <c r="E315"/>
  <c r="F315" s="1"/>
  <c r="I315" s="1"/>
  <c r="E323"/>
  <c r="F323" s="1"/>
  <c r="I323" s="1"/>
  <c r="E325"/>
  <c r="F325" s="1"/>
  <c r="I325" s="1"/>
  <c r="E327"/>
  <c r="F327" s="1"/>
  <c r="I327" s="1"/>
  <c r="E365"/>
  <c r="F365" s="1"/>
  <c r="I365" s="1"/>
  <c r="E369"/>
  <c r="F369" s="1"/>
  <c r="I369" s="1"/>
  <c r="E404"/>
  <c r="F404" s="1"/>
  <c r="E414"/>
  <c r="E410"/>
  <c r="F410" s="1"/>
  <c r="E419"/>
  <c r="F419" s="1"/>
  <c r="F80"/>
  <c r="E170"/>
  <c r="F254"/>
  <c r="I254" s="1"/>
  <c r="I45" i="17" s="1"/>
  <c r="E256" i="14"/>
  <c r="F256" s="1"/>
  <c r="F314"/>
  <c r="F322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F80" i="13"/>
  <c r="E170"/>
  <c r="E162"/>
  <c r="F162" s="1"/>
  <c r="I162" s="1"/>
  <c r="F213"/>
  <c r="F254"/>
  <c r="I254" s="1"/>
  <c r="H45" i="17" s="1"/>
  <c r="E256" i="13"/>
  <c r="F256" s="1"/>
  <c r="F271"/>
  <c r="E311"/>
  <c r="F311" s="1"/>
  <c r="E365"/>
  <c r="F365" s="1"/>
  <c r="I365" s="1"/>
  <c r="E369"/>
  <c r="F369" s="1"/>
  <c r="I369" s="1"/>
  <c r="E404"/>
  <c r="F404" s="1"/>
  <c r="E414"/>
  <c r="E410"/>
  <c r="F410" s="1"/>
  <c r="E419"/>
  <c r="F419" s="1"/>
  <c r="E214"/>
  <c r="F214" s="1"/>
  <c r="I214" s="1"/>
  <c r="E255"/>
  <c r="F255" s="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305"/>
  <c r="F305" s="1"/>
  <c r="I305" s="1"/>
  <c r="E315"/>
  <c r="F315" s="1"/>
  <c r="I315" s="1"/>
  <c r="E323"/>
  <c r="F323" s="1"/>
  <c r="I323" s="1"/>
  <c r="E325"/>
  <c r="F325" s="1"/>
  <c r="I325" s="1"/>
  <c r="E327"/>
  <c r="F327" s="1"/>
  <c r="I327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E81" i="11"/>
  <c r="F81" s="1"/>
  <c r="I81" s="1"/>
  <c r="E197"/>
  <c r="F197" s="1"/>
  <c r="I197" s="1"/>
  <c r="F161"/>
  <c r="F213"/>
  <c r="F254"/>
  <c r="I254" s="1"/>
  <c r="F45" i="17" s="1"/>
  <c r="E256" i="11"/>
  <c r="F256" s="1"/>
  <c r="F271"/>
  <c r="E309"/>
  <c r="F309" s="1"/>
  <c r="I309" s="1"/>
  <c r="E311"/>
  <c r="F311" s="1"/>
  <c r="F314"/>
  <c r="F322"/>
  <c r="E365"/>
  <c r="F365" s="1"/>
  <c r="I365" s="1"/>
  <c r="E369"/>
  <c r="F369" s="1"/>
  <c r="I369" s="1"/>
  <c r="E404"/>
  <c r="F404" s="1"/>
  <c r="E410"/>
  <c r="F410" s="1"/>
  <c r="E419"/>
  <c r="F419" s="1"/>
  <c r="E214"/>
  <c r="F214" s="1"/>
  <c r="I214" s="1"/>
  <c r="E255"/>
  <c r="F255" s="1"/>
  <c r="E272"/>
  <c r="F272" s="1"/>
  <c r="I272" s="1"/>
  <c r="E274"/>
  <c r="F274" s="1"/>
  <c r="I274" s="1"/>
  <c r="E276"/>
  <c r="F276" s="1"/>
  <c r="I276" s="1"/>
  <c r="E305"/>
  <c r="F305" s="1"/>
  <c r="I305" s="1"/>
  <c r="E315"/>
  <c r="F315" s="1"/>
  <c r="I315" s="1"/>
  <c r="E323"/>
  <c r="F323" s="1"/>
  <c r="I323" s="1"/>
  <c r="E325"/>
  <c r="F325" s="1"/>
  <c r="I325" s="1"/>
  <c r="E327"/>
  <c r="F327" s="1"/>
  <c r="I327" s="1"/>
  <c r="F364"/>
  <c r="D367" s="1"/>
  <c r="I367" s="1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12"/>
  <c r="F80" i="10"/>
  <c r="E197"/>
  <c r="F197" s="1"/>
  <c r="I197" s="1"/>
  <c r="F161"/>
  <c r="F254"/>
  <c r="I254" s="1"/>
  <c r="E45" i="17" s="1"/>
  <c r="E256" i="10"/>
  <c r="F256" s="1"/>
  <c r="E305"/>
  <c r="F305" s="1"/>
  <c r="I305" s="1"/>
  <c r="E315"/>
  <c r="F315" s="1"/>
  <c r="I315" s="1"/>
  <c r="E323"/>
  <c r="F323" s="1"/>
  <c r="I323" s="1"/>
  <c r="E325"/>
  <c r="F325" s="1"/>
  <c r="I325" s="1"/>
  <c r="E327"/>
  <c r="F327" s="1"/>
  <c r="I327" s="1"/>
  <c r="E329"/>
  <c r="F329" s="1"/>
  <c r="I329" s="1"/>
  <c r="E374"/>
  <c r="F374" s="1"/>
  <c r="I374" s="1"/>
  <c r="E378"/>
  <c r="F378" s="1"/>
  <c r="I378" s="1"/>
  <c r="E380"/>
  <c r="F380" s="1"/>
  <c r="I380" s="1"/>
  <c r="E384"/>
  <c r="F384" s="1"/>
  <c r="I384" s="1"/>
  <c r="E388"/>
  <c r="F388" s="1"/>
  <c r="E419"/>
  <c r="F419" s="1"/>
  <c r="E81"/>
  <c r="F81" s="1"/>
  <c r="I81" s="1"/>
  <c r="E162"/>
  <c r="F162" s="1"/>
  <c r="I162" s="1"/>
  <c r="E255"/>
  <c r="F255" s="1"/>
  <c r="E272"/>
  <c r="F272" s="1"/>
  <c r="I272" s="1"/>
  <c r="E274"/>
  <c r="F274" s="1"/>
  <c r="I274" s="1"/>
  <c r="E276"/>
  <c r="F276" s="1"/>
  <c r="I276" s="1"/>
  <c r="E278"/>
  <c r="F278" s="1"/>
  <c r="I278" s="1"/>
  <c r="F304"/>
  <c r="E307"/>
  <c r="F307" s="1"/>
  <c r="I307" s="1"/>
  <c r="E309"/>
  <c r="F309" s="1"/>
  <c r="I309" s="1"/>
  <c r="E311"/>
  <c r="F311" s="1"/>
  <c r="F314"/>
  <c r="E391"/>
  <c r="E365"/>
  <c r="F365" s="1"/>
  <c r="I365" s="1"/>
  <c r="E369"/>
  <c r="F369" s="1"/>
  <c r="I369" s="1"/>
  <c r="F373"/>
  <c r="F377"/>
  <c r="E382"/>
  <c r="F382" s="1"/>
  <c r="I382" s="1"/>
  <c r="E404"/>
  <c r="F404" s="1"/>
  <c r="F412"/>
  <c r="E413"/>
  <c r="F413" s="1"/>
  <c r="F80" i="9"/>
  <c r="E197"/>
  <c r="F197" s="1"/>
  <c r="I197" s="1"/>
  <c r="F186"/>
  <c r="F213"/>
  <c r="F254"/>
  <c r="I254" s="1"/>
  <c r="D45" i="17" s="1"/>
  <c r="E256" i="9"/>
  <c r="F256" s="1"/>
  <c r="F271"/>
  <c r="F304"/>
  <c r="E307"/>
  <c r="F307" s="1"/>
  <c r="I307" s="1"/>
  <c r="E309"/>
  <c r="F309" s="1"/>
  <c r="I309" s="1"/>
  <c r="E311"/>
  <c r="F311" s="1"/>
  <c r="F314"/>
  <c r="F322"/>
  <c r="E391"/>
  <c r="E365"/>
  <c r="F365" s="1"/>
  <c r="I365" s="1"/>
  <c r="E369"/>
  <c r="F369" s="1"/>
  <c r="I369" s="1"/>
  <c r="F373"/>
  <c r="F377"/>
  <c r="E382"/>
  <c r="F382" s="1"/>
  <c r="I382" s="1"/>
  <c r="F387"/>
  <c r="I387" s="1"/>
  <c r="E404"/>
  <c r="F404" s="1"/>
  <c r="F412"/>
  <c r="E413"/>
  <c r="F413" s="1"/>
  <c r="E214"/>
  <c r="F214" s="1"/>
  <c r="I214" s="1"/>
  <c r="E255"/>
  <c r="F255" s="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305"/>
  <c r="F305" s="1"/>
  <c r="I305" s="1"/>
  <c r="E315"/>
  <c r="F315" s="1"/>
  <c r="I315" s="1"/>
  <c r="E323"/>
  <c r="F323" s="1"/>
  <c r="I323" s="1"/>
  <c r="E325"/>
  <c r="F325" s="1"/>
  <c r="I325" s="1"/>
  <c r="E327"/>
  <c r="F327" s="1"/>
  <c r="I327" s="1"/>
  <c r="E374"/>
  <c r="F374" s="1"/>
  <c r="I374" s="1"/>
  <c r="E378"/>
  <c r="F378" s="1"/>
  <c r="I378" s="1"/>
  <c r="E380"/>
  <c r="F380" s="1"/>
  <c r="I380" s="1"/>
  <c r="E384"/>
  <c r="F384" s="1"/>
  <c r="I384" s="1"/>
  <c r="E81" i="8"/>
  <c r="F81" s="1"/>
  <c r="I81" s="1"/>
  <c r="E255"/>
  <c r="F255" s="1"/>
  <c r="E315"/>
  <c r="F315" s="1"/>
  <c r="I315" s="1"/>
  <c r="E323"/>
  <c r="F323" s="1"/>
  <c r="I323" s="1"/>
  <c r="E325"/>
  <c r="F325" s="1"/>
  <c r="I325" s="1"/>
  <c r="E327"/>
  <c r="F327" s="1"/>
  <c r="I327" s="1"/>
  <c r="E329"/>
  <c r="F329" s="1"/>
  <c r="I329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F418"/>
  <c r="I418" s="1"/>
  <c r="F80"/>
  <c r="E170"/>
  <c r="F254"/>
  <c r="I254" s="1"/>
  <c r="C45" i="17" s="1"/>
  <c r="E256" i="8"/>
  <c r="F256" s="1"/>
  <c r="F314"/>
  <c r="E365"/>
  <c r="F365" s="1"/>
  <c r="I365" s="1"/>
  <c r="E369"/>
  <c r="F369" s="1"/>
  <c r="I369" s="1"/>
  <c r="E404"/>
  <c r="F404" s="1"/>
  <c r="F80" i="5"/>
  <c r="F130"/>
  <c r="E197"/>
  <c r="F197" s="1"/>
  <c r="I197" s="1"/>
  <c r="F161"/>
  <c r="F322"/>
  <c r="E365"/>
  <c r="F365" s="1"/>
  <c r="I365" s="1"/>
  <c r="E369"/>
  <c r="F369" s="1"/>
  <c r="I369" s="1"/>
  <c r="E404"/>
  <c r="F404" s="1"/>
  <c r="E414"/>
  <c r="E410"/>
  <c r="F410" s="1"/>
  <c r="E419"/>
  <c r="F419" s="1"/>
  <c r="E81"/>
  <c r="F81" s="1"/>
  <c r="I81" s="1"/>
  <c r="E162"/>
  <c r="F162" s="1"/>
  <c r="I162" s="1"/>
  <c r="E255"/>
  <c r="F255" s="1"/>
  <c r="E323"/>
  <c r="F323" s="1"/>
  <c r="I323" s="1"/>
  <c r="E325"/>
  <c r="F325" s="1"/>
  <c r="I325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E211" i="19"/>
  <c r="F211" s="1"/>
  <c r="I210" s="1"/>
  <c r="F210"/>
  <c r="E296"/>
  <c r="F296" s="1"/>
  <c r="F295"/>
  <c r="I295" s="1"/>
  <c r="E341"/>
  <c r="F341" s="1"/>
  <c r="F340"/>
  <c r="I340" s="1"/>
  <c r="I271"/>
  <c r="J278" s="1"/>
  <c r="I304"/>
  <c r="D367"/>
  <c r="I367" s="1"/>
  <c r="I364" s="1"/>
  <c r="I373"/>
  <c r="E245"/>
  <c r="F245" s="1"/>
  <c r="I245" s="1"/>
  <c r="E246"/>
  <c r="F246" s="1"/>
  <c r="I246" s="1"/>
  <c r="E244"/>
  <c r="F244" s="1"/>
  <c r="I244" s="1"/>
  <c r="F243"/>
  <c r="E398"/>
  <c r="F398" s="1"/>
  <c r="I398" s="1"/>
  <c r="E394"/>
  <c r="F394" s="1"/>
  <c r="I394" s="1"/>
  <c r="E392"/>
  <c r="F392" s="1"/>
  <c r="I392" s="1"/>
  <c r="F391"/>
  <c r="D396" s="1"/>
  <c r="E415"/>
  <c r="F415" s="1"/>
  <c r="F414"/>
  <c r="I414" s="1"/>
  <c r="I103"/>
  <c r="D193"/>
  <c r="I193" s="1"/>
  <c r="I186" s="1"/>
  <c r="F80"/>
  <c r="E81"/>
  <c r="F81" s="1"/>
  <c r="I81" s="1"/>
  <c r="I80" s="1"/>
  <c r="E94"/>
  <c r="F94" s="1"/>
  <c r="I94" s="1"/>
  <c r="E96"/>
  <c r="F96" s="1"/>
  <c r="I96" s="1"/>
  <c r="E98"/>
  <c r="F98" s="1"/>
  <c r="I98" s="1"/>
  <c r="I108"/>
  <c r="F125"/>
  <c r="F130"/>
  <c r="F138"/>
  <c r="F146"/>
  <c r="F161"/>
  <c r="E162"/>
  <c r="F162" s="1"/>
  <c r="I162" s="1"/>
  <c r="E164"/>
  <c r="F164" s="1"/>
  <c r="I164" s="1"/>
  <c r="E168"/>
  <c r="F168" s="1"/>
  <c r="I168" s="1"/>
  <c r="E170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E224"/>
  <c r="F224" s="1"/>
  <c r="I224" s="1"/>
  <c r="I223" s="1"/>
  <c r="F227"/>
  <c r="E228"/>
  <c r="F228" s="1"/>
  <c r="I228" s="1"/>
  <c r="I227" s="1"/>
  <c r="F237"/>
  <c r="E238"/>
  <c r="F238" s="1"/>
  <c r="I238" s="1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E293"/>
  <c r="F293" s="1"/>
  <c r="F298"/>
  <c r="I298" s="1"/>
  <c r="F311"/>
  <c r="E316"/>
  <c r="F316" s="1"/>
  <c r="I316" s="1"/>
  <c r="E318"/>
  <c r="F318" s="1"/>
  <c r="I318" s="1"/>
  <c r="F331"/>
  <c r="E332"/>
  <c r="F332" s="1"/>
  <c r="I332" s="1"/>
  <c r="E334"/>
  <c r="F334" s="1"/>
  <c r="I334" s="1"/>
  <c r="F337"/>
  <c r="I337" s="1"/>
  <c r="E338"/>
  <c r="F338" s="1"/>
  <c r="F343"/>
  <c r="I343" s="1"/>
  <c r="E381"/>
  <c r="F381" s="1"/>
  <c r="I381" s="1"/>
  <c r="E383"/>
  <c r="F383" s="1"/>
  <c r="I383" s="1"/>
  <c r="F418"/>
  <c r="I418" s="1"/>
  <c r="E126"/>
  <c r="F126" s="1"/>
  <c r="E127"/>
  <c r="F127" s="1"/>
  <c r="E128"/>
  <c r="F128" s="1"/>
  <c r="E139"/>
  <c r="F139" s="1"/>
  <c r="E140"/>
  <c r="F140" s="1"/>
  <c r="E141"/>
  <c r="F141" s="1"/>
  <c r="E142"/>
  <c r="F142" s="1"/>
  <c r="E143"/>
  <c r="F143" s="1"/>
  <c r="E144"/>
  <c r="F144" s="1"/>
  <c r="E147"/>
  <c r="F147" s="1"/>
  <c r="E148"/>
  <c r="F148" s="1"/>
  <c r="E149"/>
  <c r="F149" s="1"/>
  <c r="E150"/>
  <c r="F150" s="1"/>
  <c r="E239"/>
  <c r="F239" s="1"/>
  <c r="I239" s="1"/>
  <c r="E241"/>
  <c r="F241" s="1"/>
  <c r="I241" s="1"/>
  <c r="E333"/>
  <c r="F333" s="1"/>
  <c r="I333" s="1"/>
  <c r="E171" i="16"/>
  <c r="F171" s="1"/>
  <c r="I171" s="1"/>
  <c r="E394"/>
  <c r="F394" s="1"/>
  <c r="I394" s="1"/>
  <c r="E392"/>
  <c r="F392" s="1"/>
  <c r="I392" s="1"/>
  <c r="F391"/>
  <c r="D396" s="1"/>
  <c r="E398"/>
  <c r="F398" s="1"/>
  <c r="I398" s="1"/>
  <c r="E415"/>
  <c r="F415" s="1"/>
  <c r="F414"/>
  <c r="I414" s="1"/>
  <c r="E211"/>
  <c r="F211" s="1"/>
  <c r="I210" s="1"/>
  <c r="F210"/>
  <c r="I271"/>
  <c r="K47" i="17" s="1"/>
  <c r="K54" s="1"/>
  <c r="I304" i="16"/>
  <c r="I373"/>
  <c r="I424"/>
  <c r="F75"/>
  <c r="E76"/>
  <c r="F76" s="1"/>
  <c r="I76" s="1"/>
  <c r="I75" s="1"/>
  <c r="K28" i="17" s="1"/>
  <c r="K37" s="1"/>
  <c r="E84" i="16"/>
  <c r="F84" s="1"/>
  <c r="I84" s="1"/>
  <c r="I80" s="1"/>
  <c r="K29" i="17" s="1"/>
  <c r="K38" s="1"/>
  <c r="F88" i="16"/>
  <c r="E89"/>
  <c r="F89" s="1"/>
  <c r="I89" s="1"/>
  <c r="E91"/>
  <c r="F91" s="1"/>
  <c r="I91" s="1"/>
  <c r="F103"/>
  <c r="E104"/>
  <c r="F104" s="1"/>
  <c r="I104" s="1"/>
  <c r="I103" s="1"/>
  <c r="K31" i="17" s="1"/>
  <c r="K40" s="1"/>
  <c r="F108" i="16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E225"/>
  <c r="F225" s="1"/>
  <c r="I225" s="1"/>
  <c r="I223" s="1"/>
  <c r="E231"/>
  <c r="F231" s="1"/>
  <c r="I231" s="1"/>
  <c r="I227" s="1"/>
  <c r="E239"/>
  <c r="F239" s="1"/>
  <c r="I239" s="1"/>
  <c r="I237" s="1"/>
  <c r="E241"/>
  <c r="F241" s="1"/>
  <c r="I241" s="1"/>
  <c r="E243"/>
  <c r="E295"/>
  <c r="I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4"/>
  <c r="F164" s="1"/>
  <c r="I164" s="1"/>
  <c r="E168"/>
  <c r="F168" s="1"/>
  <c r="I168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I314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E383"/>
  <c r="F383" s="1"/>
  <c r="I383" s="1"/>
  <c r="E211" i="15"/>
  <c r="F211" s="1"/>
  <c r="I210" s="1"/>
  <c r="F210"/>
  <c r="E394"/>
  <c r="F394" s="1"/>
  <c r="I394" s="1"/>
  <c r="E392"/>
  <c r="F392" s="1"/>
  <c r="I392" s="1"/>
  <c r="F391"/>
  <c r="E398"/>
  <c r="F398" s="1"/>
  <c r="I398" s="1"/>
  <c r="E415"/>
  <c r="F415" s="1"/>
  <c r="F414"/>
  <c r="I414" s="1"/>
  <c r="I424" s="1"/>
  <c r="E175"/>
  <c r="F175" s="1"/>
  <c r="I175" s="1"/>
  <c r="E171"/>
  <c r="F171" s="1"/>
  <c r="I171" s="1"/>
  <c r="F170"/>
  <c r="I80"/>
  <c r="J29" i="17" s="1"/>
  <c r="J38" s="1"/>
  <c r="I373" i="15"/>
  <c r="F75"/>
  <c r="E76"/>
  <c r="F76" s="1"/>
  <c r="I76" s="1"/>
  <c r="I75" s="1"/>
  <c r="J28" i="17" s="1"/>
  <c r="F88" i="15"/>
  <c r="E89"/>
  <c r="F89" s="1"/>
  <c r="I89" s="1"/>
  <c r="E91"/>
  <c r="F91" s="1"/>
  <c r="I91" s="1"/>
  <c r="F103"/>
  <c r="E104"/>
  <c r="F104" s="1"/>
  <c r="I104" s="1"/>
  <c r="I103" s="1"/>
  <c r="J31" i="17" s="1"/>
  <c r="J40" s="1"/>
  <c r="F108" i="15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4"/>
  <c r="F164" s="1"/>
  <c r="I164" s="1"/>
  <c r="E168"/>
  <c r="F168" s="1"/>
  <c r="I168" s="1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I314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211" i="14"/>
  <c r="F211" s="1"/>
  <c r="I210" s="1"/>
  <c r="F210"/>
  <c r="E394"/>
  <c r="F394" s="1"/>
  <c r="I394" s="1"/>
  <c r="E392"/>
  <c r="F392" s="1"/>
  <c r="I392" s="1"/>
  <c r="F391"/>
  <c r="E398"/>
  <c r="F398" s="1"/>
  <c r="I398" s="1"/>
  <c r="E415"/>
  <c r="F415" s="1"/>
  <c r="F414"/>
  <c r="I414" s="1"/>
  <c r="I424" s="1"/>
  <c r="I80"/>
  <c r="I29" i="17" s="1"/>
  <c r="I38" s="1"/>
  <c r="I322" i="14"/>
  <c r="E175"/>
  <c r="F175" s="1"/>
  <c r="I175" s="1"/>
  <c r="E171"/>
  <c r="F171" s="1"/>
  <c r="I171" s="1"/>
  <c r="F170"/>
  <c r="I373"/>
  <c r="F75"/>
  <c r="E76"/>
  <c r="F76" s="1"/>
  <c r="I76" s="1"/>
  <c r="I75" s="1"/>
  <c r="I28" i="17" s="1"/>
  <c r="F88" i="14"/>
  <c r="E89"/>
  <c r="F89" s="1"/>
  <c r="I89" s="1"/>
  <c r="E91"/>
  <c r="F91" s="1"/>
  <c r="I91" s="1"/>
  <c r="F103"/>
  <c r="E104"/>
  <c r="F104" s="1"/>
  <c r="I104" s="1"/>
  <c r="I103" s="1"/>
  <c r="I31" i="17" s="1"/>
  <c r="I40" s="1"/>
  <c r="F108" i="14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F161"/>
  <c r="E162"/>
  <c r="F162" s="1"/>
  <c r="I162" s="1"/>
  <c r="E164"/>
  <c r="F164" s="1"/>
  <c r="I164" s="1"/>
  <c r="E168"/>
  <c r="F168" s="1"/>
  <c r="I168" s="1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E383"/>
  <c r="F383" s="1"/>
  <c r="I383" s="1"/>
  <c r="E175" i="13"/>
  <c r="F175" s="1"/>
  <c r="I175" s="1"/>
  <c r="E171"/>
  <c r="F171" s="1"/>
  <c r="I171" s="1"/>
  <c r="F170"/>
  <c r="E394"/>
  <c r="F394" s="1"/>
  <c r="I394" s="1"/>
  <c r="E392"/>
  <c r="F392" s="1"/>
  <c r="I392" s="1"/>
  <c r="F391"/>
  <c r="D396" s="1"/>
  <c r="E398"/>
  <c r="F398" s="1"/>
  <c r="I398" s="1"/>
  <c r="E415"/>
  <c r="F415" s="1"/>
  <c r="F414"/>
  <c r="I414" s="1"/>
  <c r="I424" s="1"/>
  <c r="E211"/>
  <c r="F211" s="1"/>
  <c r="I210" s="1"/>
  <c r="F210"/>
  <c r="I271"/>
  <c r="H47" i="17" s="1"/>
  <c r="H54" s="1"/>
  <c r="I304" i="13"/>
  <c r="I373"/>
  <c r="F75"/>
  <c r="E76"/>
  <c r="F76" s="1"/>
  <c r="I76" s="1"/>
  <c r="I75" s="1"/>
  <c r="H28" i="17" s="1"/>
  <c r="H37" s="1"/>
  <c r="E84" i="13"/>
  <c r="F84" s="1"/>
  <c r="I84" s="1"/>
  <c r="I80" s="1"/>
  <c r="H29" i="17" s="1"/>
  <c r="H38" s="1"/>
  <c r="F88" i="13"/>
  <c r="E89"/>
  <c r="F89" s="1"/>
  <c r="I89" s="1"/>
  <c r="E91"/>
  <c r="F91" s="1"/>
  <c r="I91" s="1"/>
  <c r="F103"/>
  <c r="E104"/>
  <c r="F104" s="1"/>
  <c r="I104" s="1"/>
  <c r="I103" s="1"/>
  <c r="H31" i="17" s="1"/>
  <c r="H40" s="1"/>
  <c r="F108" i="13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95"/>
  <c r="I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4"/>
  <c r="F164" s="1"/>
  <c r="I164" s="1"/>
  <c r="E168"/>
  <c r="F168" s="1"/>
  <c r="I168" s="1"/>
  <c r="I161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I377" s="1"/>
  <c r="E383"/>
  <c r="F383" s="1"/>
  <c r="I383" s="1"/>
  <c r="E394" i="11"/>
  <c r="F394" s="1"/>
  <c r="I394" s="1"/>
  <c r="E392"/>
  <c r="F392" s="1"/>
  <c r="I392" s="1"/>
  <c r="F391"/>
  <c r="E398"/>
  <c r="F398" s="1"/>
  <c r="I398" s="1"/>
  <c r="E415"/>
  <c r="F415" s="1"/>
  <c r="F414"/>
  <c r="I414" s="1"/>
  <c r="I80"/>
  <c r="F29" i="17" s="1"/>
  <c r="F38" s="1"/>
  <c r="I364" i="11"/>
  <c r="E175"/>
  <c r="F175" s="1"/>
  <c r="I175" s="1"/>
  <c r="E171"/>
  <c r="F171" s="1"/>
  <c r="I171" s="1"/>
  <c r="I170" s="1"/>
  <c r="F170"/>
  <c r="E211"/>
  <c r="F211" s="1"/>
  <c r="I210" s="1"/>
  <c r="F210"/>
  <c r="I304"/>
  <c r="I373"/>
  <c r="I424"/>
  <c r="F75"/>
  <c r="E76"/>
  <c r="F76" s="1"/>
  <c r="I76" s="1"/>
  <c r="I75" s="1"/>
  <c r="F28" i="17" s="1"/>
  <c r="F88" i="11"/>
  <c r="E89"/>
  <c r="F89" s="1"/>
  <c r="I89" s="1"/>
  <c r="E91"/>
  <c r="F91" s="1"/>
  <c r="I91" s="1"/>
  <c r="F103"/>
  <c r="E104"/>
  <c r="F104" s="1"/>
  <c r="I104" s="1"/>
  <c r="I103" s="1"/>
  <c r="F31" i="17" s="1"/>
  <c r="F40" s="1"/>
  <c r="F108" i="11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78"/>
  <c r="F278" s="1"/>
  <c r="I278" s="1"/>
  <c r="E280"/>
  <c r="F280" s="1"/>
  <c r="I280" s="1"/>
  <c r="E295"/>
  <c r="I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2"/>
  <c r="F162" s="1"/>
  <c r="I162" s="1"/>
  <c r="E164"/>
  <c r="F164" s="1"/>
  <c r="I164" s="1"/>
  <c r="E168"/>
  <c r="F168" s="1"/>
  <c r="I168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415" i="10"/>
  <c r="F415" s="1"/>
  <c r="F414"/>
  <c r="I414" s="1"/>
  <c r="I304"/>
  <c r="I373"/>
  <c r="I424"/>
  <c r="E175"/>
  <c r="F175" s="1"/>
  <c r="I175" s="1"/>
  <c r="E171"/>
  <c r="F171" s="1"/>
  <c r="I171" s="1"/>
  <c r="I170" s="1"/>
  <c r="F170"/>
  <c r="E211"/>
  <c r="F211" s="1"/>
  <c r="I210" s="1"/>
  <c r="F210"/>
  <c r="E394"/>
  <c r="F394" s="1"/>
  <c r="I394" s="1"/>
  <c r="E392"/>
  <c r="F392" s="1"/>
  <c r="I392" s="1"/>
  <c r="F391"/>
  <c r="D396" s="1"/>
  <c r="E398"/>
  <c r="F398" s="1"/>
  <c r="I398" s="1"/>
  <c r="I80"/>
  <c r="E29" i="17" s="1"/>
  <c r="E38" s="1"/>
  <c r="F75" i="10"/>
  <c r="E76"/>
  <c r="F76" s="1"/>
  <c r="I76" s="1"/>
  <c r="I75" s="1"/>
  <c r="E28" i="17" s="1"/>
  <c r="F88" i="10"/>
  <c r="E89"/>
  <c r="F89" s="1"/>
  <c r="I89" s="1"/>
  <c r="E91"/>
  <c r="F91" s="1"/>
  <c r="I91" s="1"/>
  <c r="F103"/>
  <c r="E104"/>
  <c r="F104" s="1"/>
  <c r="I104" s="1"/>
  <c r="I103" s="1"/>
  <c r="E31" i="17" s="1"/>
  <c r="E40" s="1"/>
  <c r="F108" i="10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80"/>
  <c r="F280" s="1"/>
  <c r="I280" s="1"/>
  <c r="I271" s="1"/>
  <c r="E47" i="17" s="1"/>
  <c r="E54" s="1"/>
  <c r="E295" i="10"/>
  <c r="I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4"/>
  <c r="F164" s="1"/>
  <c r="I164" s="1"/>
  <c r="E168"/>
  <c r="F168" s="1"/>
  <c r="I168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I314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I377" s="1"/>
  <c r="E383"/>
  <c r="F383" s="1"/>
  <c r="I383" s="1"/>
  <c r="E175" i="9"/>
  <c r="F175" s="1"/>
  <c r="I175" s="1"/>
  <c r="E171"/>
  <c r="F171" s="1"/>
  <c r="I171" s="1"/>
  <c r="I170" s="1"/>
  <c r="F170"/>
  <c r="E211"/>
  <c r="F211" s="1"/>
  <c r="I210" s="1"/>
  <c r="F210"/>
  <c r="E415"/>
  <c r="F415" s="1"/>
  <c r="F414"/>
  <c r="I414" s="1"/>
  <c r="I271"/>
  <c r="D47" i="17" s="1"/>
  <c r="D54" s="1"/>
  <c r="I304" i="9"/>
  <c r="D367"/>
  <c r="I367" s="1"/>
  <c r="I364" s="1"/>
  <c r="I373"/>
  <c r="E394"/>
  <c r="F394" s="1"/>
  <c r="I394" s="1"/>
  <c r="E392"/>
  <c r="F392" s="1"/>
  <c r="I392" s="1"/>
  <c r="F391"/>
  <c r="E398"/>
  <c r="F398" s="1"/>
  <c r="I398" s="1"/>
  <c r="F75"/>
  <c r="E76"/>
  <c r="F76" s="1"/>
  <c r="I76" s="1"/>
  <c r="I75" s="1"/>
  <c r="D28" i="17" s="1"/>
  <c r="D37" s="1"/>
  <c r="E84" i="9"/>
  <c r="F84" s="1"/>
  <c r="I84" s="1"/>
  <c r="I80" s="1"/>
  <c r="D29" i="17" s="1"/>
  <c r="D38" s="1"/>
  <c r="F88" i="9"/>
  <c r="E89"/>
  <c r="F89" s="1"/>
  <c r="I89" s="1"/>
  <c r="E91"/>
  <c r="F91" s="1"/>
  <c r="I91" s="1"/>
  <c r="F103"/>
  <c r="E104"/>
  <c r="F104" s="1"/>
  <c r="I104" s="1"/>
  <c r="I103" s="1"/>
  <c r="D31" i="17" s="1"/>
  <c r="D40" s="1"/>
  <c r="F108" i="9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E158"/>
  <c r="F158" s="1"/>
  <c r="E187"/>
  <c r="F187" s="1"/>
  <c r="I187" s="1"/>
  <c r="E189"/>
  <c r="F189" s="1"/>
  <c r="I189" s="1"/>
  <c r="E191"/>
  <c r="F191" s="1"/>
  <c r="I191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95"/>
  <c r="I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F161"/>
  <c r="E162"/>
  <c r="F162" s="1"/>
  <c r="I162" s="1"/>
  <c r="E164"/>
  <c r="F164" s="1"/>
  <c r="I164" s="1"/>
  <c r="E168"/>
  <c r="F168" s="1"/>
  <c r="I168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E383"/>
  <c r="F383" s="1"/>
  <c r="I383" s="1"/>
  <c r="F418"/>
  <c r="I418" s="1"/>
  <c r="I424" s="1"/>
  <c r="E175" i="8"/>
  <c r="F175" s="1"/>
  <c r="I175" s="1"/>
  <c r="E171"/>
  <c r="F171" s="1"/>
  <c r="I171" s="1"/>
  <c r="I170" s="1"/>
  <c r="F170"/>
  <c r="E394"/>
  <c r="F394" s="1"/>
  <c r="I394" s="1"/>
  <c r="E392"/>
  <c r="F392" s="1"/>
  <c r="I392" s="1"/>
  <c r="F391"/>
  <c r="D396" s="1"/>
  <c r="E398"/>
  <c r="F398" s="1"/>
  <c r="I398" s="1"/>
  <c r="E415"/>
  <c r="F415" s="1"/>
  <c r="F414"/>
  <c r="I414" s="1"/>
  <c r="E211"/>
  <c r="F211" s="1"/>
  <c r="I210" s="1"/>
  <c r="F210"/>
  <c r="I80"/>
  <c r="C29" i="17" s="1"/>
  <c r="C38" s="1"/>
  <c r="I373" i="8"/>
  <c r="I424"/>
  <c r="F75"/>
  <c r="E76"/>
  <c r="F76" s="1"/>
  <c r="I76" s="1"/>
  <c r="I75" s="1"/>
  <c r="C28" i="17" s="1"/>
  <c r="C37" s="1"/>
  <c r="F88" i="8"/>
  <c r="E89"/>
  <c r="F89" s="1"/>
  <c r="I89" s="1"/>
  <c r="E91"/>
  <c r="F91" s="1"/>
  <c r="I91" s="1"/>
  <c r="F103"/>
  <c r="E104"/>
  <c r="F104" s="1"/>
  <c r="I104" s="1"/>
  <c r="I103" s="1"/>
  <c r="C31" i="17" s="1"/>
  <c r="C40" s="1"/>
  <c r="F108" i="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I237" s="1"/>
  <c r="E241"/>
  <c r="F241" s="1"/>
  <c r="I241" s="1"/>
  <c r="E243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2"/>
  <c r="F162" s="1"/>
  <c r="I162" s="1"/>
  <c r="E164"/>
  <c r="F164" s="1"/>
  <c r="I164" s="1"/>
  <c r="E168"/>
  <c r="F168" s="1"/>
  <c r="I168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394" i="5"/>
  <c r="F394" s="1"/>
  <c r="I394" s="1"/>
  <c r="E392"/>
  <c r="F392" s="1"/>
  <c r="I392" s="1"/>
  <c r="F391"/>
  <c r="E398"/>
  <c r="F398" s="1"/>
  <c r="I398" s="1"/>
  <c r="E415"/>
  <c r="F415" s="1"/>
  <c r="F414"/>
  <c r="I414" s="1"/>
  <c r="I424" s="1"/>
  <c r="E175"/>
  <c r="F175" s="1"/>
  <c r="I175" s="1"/>
  <c r="E171"/>
  <c r="F171" s="1"/>
  <c r="I171" s="1"/>
  <c r="F170"/>
  <c r="E211"/>
  <c r="F211" s="1"/>
  <c r="I210" s="1"/>
  <c r="F210"/>
  <c r="I80"/>
  <c r="B29" i="17" s="1"/>
  <c r="B38" s="1"/>
  <c r="I373" i="5"/>
  <c r="F75"/>
  <c r="E76"/>
  <c r="F76" s="1"/>
  <c r="I76" s="1"/>
  <c r="I75" s="1"/>
  <c r="B28" i="17" s="1"/>
  <c r="B37" s="1"/>
  <c r="F88" i="5"/>
  <c r="E89"/>
  <c r="F89" s="1"/>
  <c r="I89" s="1"/>
  <c r="E91"/>
  <c r="F91" s="1"/>
  <c r="I91" s="1"/>
  <c r="F103"/>
  <c r="E104"/>
  <c r="F104" s="1"/>
  <c r="I104" s="1"/>
  <c r="I103" s="1"/>
  <c r="B31" i="17" s="1"/>
  <c r="B40" s="1"/>
  <c r="F108" i="5"/>
  <c r="E109"/>
  <c r="F109" s="1"/>
  <c r="E126"/>
  <c r="F126" s="1"/>
  <c r="E127"/>
  <c r="F127" s="1"/>
  <c r="E128"/>
  <c r="F128" s="1"/>
  <c r="E129"/>
  <c r="F129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I237" s="1"/>
  <c r="E241"/>
  <c r="F241" s="1"/>
  <c r="I241" s="1"/>
  <c r="E243"/>
  <c r="E256"/>
  <c r="F256" s="1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E315"/>
  <c r="F315" s="1"/>
  <c r="I315" s="1"/>
  <c r="E327"/>
  <c r="F327" s="1"/>
  <c r="I327" s="1"/>
  <c r="I322" s="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4"/>
  <c r="F164" s="1"/>
  <c r="I164" s="1"/>
  <c r="E168"/>
  <c r="F168" s="1"/>
  <c r="I168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J274" i="19" l="1"/>
  <c r="J276"/>
  <c r="K52" i="17"/>
  <c r="I377" i="16"/>
  <c r="I161"/>
  <c r="I377" i="15"/>
  <c r="J37" i="17"/>
  <c r="J52"/>
  <c r="I52"/>
  <c r="I37"/>
  <c r="H52"/>
  <c r="I170" i="13"/>
  <c r="I314"/>
  <c r="I237"/>
  <c r="G37" i="17"/>
  <c r="G52"/>
  <c r="F37"/>
  <c r="F52"/>
  <c r="E52"/>
  <c r="E37"/>
  <c r="D52"/>
  <c r="C52"/>
  <c r="B52"/>
  <c r="I377" i="14"/>
  <c r="I314"/>
  <c r="I237"/>
  <c r="I377" i="11"/>
  <c r="I314"/>
  <c r="I271"/>
  <c r="F47" i="17" s="1"/>
  <c r="F54" s="1"/>
  <c r="I331" i="10"/>
  <c r="I377" i="19"/>
  <c r="I314"/>
  <c r="I88"/>
  <c r="I424"/>
  <c r="I377" i="20"/>
  <c r="I314"/>
  <c r="I424"/>
  <c r="D367"/>
  <c r="I367" s="1"/>
  <c r="I364" s="1"/>
  <c r="I322"/>
  <c r="B443"/>
  <c r="E175"/>
  <c r="F175" s="1"/>
  <c r="I175" s="1"/>
  <c r="E171"/>
  <c r="F171" s="1"/>
  <c r="I171" s="1"/>
  <c r="I170" s="1"/>
  <c r="F170"/>
  <c r="F311"/>
  <c r="I311"/>
  <c r="I108"/>
  <c r="G32" i="17" s="1"/>
  <c r="G41" s="1"/>
  <c r="D111" i="20"/>
  <c r="I260"/>
  <c r="D208"/>
  <c r="I208" s="1"/>
  <c r="I161"/>
  <c r="I88"/>
  <c r="G30" i="17" s="1"/>
  <c r="G39" s="1"/>
  <c r="D396" i="20"/>
  <c r="E341"/>
  <c r="F341" s="1"/>
  <c r="F340"/>
  <c r="I340" s="1"/>
  <c r="I346" s="1"/>
  <c r="B440" s="1"/>
  <c r="E296"/>
  <c r="F296" s="1"/>
  <c r="F295"/>
  <c r="I295" s="1"/>
  <c r="I301" s="1"/>
  <c r="B439" s="1"/>
  <c r="E246"/>
  <c r="F246" s="1"/>
  <c r="I246" s="1"/>
  <c r="E244"/>
  <c r="F244" s="1"/>
  <c r="I244" s="1"/>
  <c r="F243"/>
  <c r="E245"/>
  <c r="F245" s="1"/>
  <c r="I245" s="1"/>
  <c r="I203"/>
  <c r="I234" s="1"/>
  <c r="B436" s="1"/>
  <c r="D184"/>
  <c r="I184" s="1"/>
  <c r="I177" s="1"/>
  <c r="I400"/>
  <c r="B442" s="1"/>
  <c r="I391"/>
  <c r="I331" i="16"/>
  <c r="F170"/>
  <c r="I170"/>
  <c r="D367"/>
  <c r="I367" s="1"/>
  <c r="I364" s="1"/>
  <c r="I322"/>
  <c r="I161" i="15"/>
  <c r="I237"/>
  <c r="I322"/>
  <c r="D367"/>
  <c r="I367" s="1"/>
  <c r="I364" s="1"/>
  <c r="D367" i="14"/>
  <c r="I367" s="1"/>
  <c r="I364" s="1"/>
  <c r="I213"/>
  <c r="I331" i="13"/>
  <c r="D367"/>
  <c r="I367" s="1"/>
  <c r="I364" s="1"/>
  <c r="I322"/>
  <c r="I237" i="11"/>
  <c r="I322"/>
  <c r="I237" i="10"/>
  <c r="I161"/>
  <c r="D367"/>
  <c r="I367" s="1"/>
  <c r="I364" s="1"/>
  <c r="I322"/>
  <c r="I377" i="9"/>
  <c r="I314"/>
  <c r="I237"/>
  <c r="I322"/>
  <c r="I377" i="8"/>
  <c r="I314"/>
  <c r="D367"/>
  <c r="I367" s="1"/>
  <c r="I364" s="1"/>
  <c r="I322"/>
  <c r="I377" i="5"/>
  <c r="I161"/>
  <c r="I170"/>
  <c r="D367"/>
  <c r="I367" s="1"/>
  <c r="I364" s="1"/>
  <c r="B443" i="19"/>
  <c r="E175"/>
  <c r="F175" s="1"/>
  <c r="I175" s="1"/>
  <c r="E171"/>
  <c r="F171" s="1"/>
  <c r="I171" s="1"/>
  <c r="F170"/>
  <c r="I331"/>
  <c r="I346" s="1"/>
  <c r="B440" s="1"/>
  <c r="I237"/>
  <c r="D208"/>
  <c r="I208" s="1"/>
  <c r="I203" s="1"/>
  <c r="I234" s="1"/>
  <c r="B436" s="1"/>
  <c r="I391"/>
  <c r="I400" s="1"/>
  <c r="B442" s="1"/>
  <c r="I243"/>
  <c r="I251" s="1"/>
  <c r="B437" s="1"/>
  <c r="I301"/>
  <c r="B439" s="1"/>
  <c r="I260"/>
  <c r="I289" s="1"/>
  <c r="B438" s="1"/>
  <c r="D184"/>
  <c r="I184" s="1"/>
  <c r="I177" s="1"/>
  <c r="I161"/>
  <c r="I122"/>
  <c r="B432" s="1"/>
  <c r="E246" i="16"/>
  <c r="F246" s="1"/>
  <c r="I246" s="1"/>
  <c r="E244"/>
  <c r="F244" s="1"/>
  <c r="I244" s="1"/>
  <c r="F243"/>
  <c r="E245"/>
  <c r="F245" s="1"/>
  <c r="I245" s="1"/>
  <c r="I108"/>
  <c r="K32" i="17" s="1"/>
  <c r="K41" s="1"/>
  <c r="D111" i="16"/>
  <c r="I260"/>
  <c r="D208"/>
  <c r="I208" s="1"/>
  <c r="I203" s="1"/>
  <c r="I234" s="1"/>
  <c r="B436" s="1"/>
  <c r="D193"/>
  <c r="I193" s="1"/>
  <c r="I186" s="1"/>
  <c r="I88"/>
  <c r="K30" i="17" s="1"/>
  <c r="K39" s="1"/>
  <c r="I391" i="16"/>
  <c r="E341"/>
  <c r="F341" s="1"/>
  <c r="F340"/>
  <c r="I340" s="1"/>
  <c r="I346" s="1"/>
  <c r="B440" s="1"/>
  <c r="E296"/>
  <c r="F296" s="1"/>
  <c r="F295"/>
  <c r="I295" s="1"/>
  <c r="I301" s="1"/>
  <c r="B439" s="1"/>
  <c r="B443"/>
  <c r="D184"/>
  <c r="I184" s="1"/>
  <c r="I177" s="1"/>
  <c r="I200" s="1"/>
  <c r="B435" s="1"/>
  <c r="E341" i="15"/>
  <c r="F341" s="1"/>
  <c r="F340"/>
  <c r="I340" s="1"/>
  <c r="E296"/>
  <c r="F296" s="1"/>
  <c r="F295"/>
  <c r="I295" s="1"/>
  <c r="I301" s="1"/>
  <c r="B439" s="1"/>
  <c r="I260"/>
  <c r="J46" i="17" s="1"/>
  <c r="J53" s="1"/>
  <c r="D208" i="15"/>
  <c r="I208" s="1"/>
  <c r="I203" s="1"/>
  <c r="I304"/>
  <c r="I213"/>
  <c r="D193"/>
  <c r="I193" s="1"/>
  <c r="I186" s="1"/>
  <c r="I170"/>
  <c r="D396"/>
  <c r="F311"/>
  <c r="I311"/>
  <c r="E246"/>
  <c r="F246" s="1"/>
  <c r="I246" s="1"/>
  <c r="E244"/>
  <c r="F244" s="1"/>
  <c r="I244" s="1"/>
  <c r="F243"/>
  <c r="E245"/>
  <c r="F245" s="1"/>
  <c r="I245" s="1"/>
  <c r="I108"/>
  <c r="J32" i="17" s="1"/>
  <c r="J41" s="1"/>
  <c r="D111" i="15"/>
  <c r="B443"/>
  <c r="I271"/>
  <c r="J47" i="17" s="1"/>
  <c r="J54" s="1"/>
  <c r="I88" i="15"/>
  <c r="J30" i="17" s="1"/>
  <c r="J39" s="1"/>
  <c r="J42" s="1"/>
  <c r="D184" i="15"/>
  <c r="I184" s="1"/>
  <c r="I177" s="1"/>
  <c r="I391"/>
  <c r="I400" s="1"/>
  <c r="F311" i="14"/>
  <c r="I311"/>
  <c r="E246"/>
  <c r="F246" s="1"/>
  <c r="I246" s="1"/>
  <c r="E244"/>
  <c r="F244" s="1"/>
  <c r="I244" s="1"/>
  <c r="F243"/>
  <c r="E245"/>
  <c r="F245" s="1"/>
  <c r="I245" s="1"/>
  <c r="I331"/>
  <c r="I161"/>
  <c r="I271"/>
  <c r="I47" i="17" s="1"/>
  <c r="I54" s="1"/>
  <c r="I170" i="14"/>
  <c r="D396"/>
  <c r="E341"/>
  <c r="F341" s="1"/>
  <c r="F340"/>
  <c r="I340" s="1"/>
  <c r="E296"/>
  <c r="F296" s="1"/>
  <c r="F295"/>
  <c r="I295" s="1"/>
  <c r="I108"/>
  <c r="I32" i="17" s="1"/>
  <c r="I41" s="1"/>
  <c r="D111" i="14"/>
  <c r="B443"/>
  <c r="I301"/>
  <c r="B439" s="1"/>
  <c r="I260"/>
  <c r="D208"/>
  <c r="I208" s="1"/>
  <c r="I203" s="1"/>
  <c r="I234" s="1"/>
  <c r="B436" s="1"/>
  <c r="I304"/>
  <c r="I346" s="1"/>
  <c r="B440" s="1"/>
  <c r="D193"/>
  <c r="I193" s="1"/>
  <c r="I186" s="1"/>
  <c r="I88"/>
  <c r="I30" i="17" s="1"/>
  <c r="I39" s="1"/>
  <c r="D184" i="14"/>
  <c r="I184" s="1"/>
  <c r="I177" s="1"/>
  <c r="I391"/>
  <c r="I400" s="1"/>
  <c r="B442" s="1"/>
  <c r="E341" i="13"/>
  <c r="F341" s="1"/>
  <c r="F340"/>
  <c r="I340" s="1"/>
  <c r="E296"/>
  <c r="F296" s="1"/>
  <c r="F295"/>
  <c r="I295" s="1"/>
  <c r="I301" s="1"/>
  <c r="B439" s="1"/>
  <c r="I108"/>
  <c r="H32" i="17" s="1"/>
  <c r="H41" s="1"/>
  <c r="D111" i="13"/>
  <c r="D184"/>
  <c r="I184" s="1"/>
  <c r="I88"/>
  <c r="H30" i="17" s="1"/>
  <c r="H39" s="1"/>
  <c r="H42" s="1"/>
  <c r="I391" i="13"/>
  <c r="I400" s="1"/>
  <c r="B442" s="1"/>
  <c r="E246"/>
  <c r="F246" s="1"/>
  <c r="I246" s="1"/>
  <c r="E244"/>
  <c r="F244" s="1"/>
  <c r="I244" s="1"/>
  <c r="F243"/>
  <c r="E245"/>
  <c r="F245" s="1"/>
  <c r="I245" s="1"/>
  <c r="B443"/>
  <c r="I260"/>
  <c r="D208"/>
  <c r="I208" s="1"/>
  <c r="I203" s="1"/>
  <c r="I234" s="1"/>
  <c r="B436" s="1"/>
  <c r="I177"/>
  <c r="I200" s="1"/>
  <c r="B435" s="1"/>
  <c r="D193"/>
  <c r="I193" s="1"/>
  <c r="I186" s="1"/>
  <c r="I346"/>
  <c r="B440" s="1"/>
  <c r="E246" i="11"/>
  <c r="F246" s="1"/>
  <c r="I246" s="1"/>
  <c r="E244"/>
  <c r="F244" s="1"/>
  <c r="I244" s="1"/>
  <c r="F243"/>
  <c r="E245"/>
  <c r="F245" s="1"/>
  <c r="I245" s="1"/>
  <c r="I108"/>
  <c r="F32" i="17" s="1"/>
  <c r="F41" s="1"/>
  <c r="D111" i="11"/>
  <c r="B443"/>
  <c r="D184"/>
  <c r="I184" s="1"/>
  <c r="D193"/>
  <c r="I193" s="1"/>
  <c r="I88"/>
  <c r="F30" i="17" s="1"/>
  <c r="F39" s="1"/>
  <c r="D396" i="11"/>
  <c r="E341"/>
  <c r="F341" s="1"/>
  <c r="F340"/>
  <c r="I340" s="1"/>
  <c r="I346" s="1"/>
  <c r="B440" s="1"/>
  <c r="E296"/>
  <c r="F296" s="1"/>
  <c r="F295"/>
  <c r="I295" s="1"/>
  <c r="I301" s="1"/>
  <c r="B439" s="1"/>
  <c r="I260"/>
  <c r="D208"/>
  <c r="I208" s="1"/>
  <c r="I203" s="1"/>
  <c r="I234" s="1"/>
  <c r="B436" s="1"/>
  <c r="I177"/>
  <c r="I161"/>
  <c r="I186"/>
  <c r="I391"/>
  <c r="I400" s="1"/>
  <c r="I108" i="10"/>
  <c r="E32" i="17" s="1"/>
  <c r="E41" s="1"/>
  <c r="D111" i="10"/>
  <c r="I260"/>
  <c r="D208"/>
  <c r="I208" s="1"/>
  <c r="I203" s="1"/>
  <c r="I213"/>
  <c r="I88"/>
  <c r="E30" i="17" s="1"/>
  <c r="E39" s="1"/>
  <c r="I391" i="10"/>
  <c r="I400" s="1"/>
  <c r="E341"/>
  <c r="F341" s="1"/>
  <c r="F340"/>
  <c r="I340" s="1"/>
  <c r="E296"/>
  <c r="F296" s="1"/>
  <c r="F295"/>
  <c r="I295" s="1"/>
  <c r="I301" s="1"/>
  <c r="B439" s="1"/>
  <c r="E246"/>
  <c r="F246" s="1"/>
  <c r="I246" s="1"/>
  <c r="E244"/>
  <c r="F244" s="1"/>
  <c r="I244" s="1"/>
  <c r="F243"/>
  <c r="E245"/>
  <c r="F245" s="1"/>
  <c r="I245" s="1"/>
  <c r="B443"/>
  <c r="D184"/>
  <c r="I184" s="1"/>
  <c r="I177" s="1"/>
  <c r="D193"/>
  <c r="I193" s="1"/>
  <c r="I186" s="1"/>
  <c r="I346"/>
  <c r="B440" s="1"/>
  <c r="B443" i="9"/>
  <c r="E341"/>
  <c r="F341" s="1"/>
  <c r="F340"/>
  <c r="I340" s="1"/>
  <c r="E296"/>
  <c r="F296" s="1"/>
  <c r="F295"/>
  <c r="I295" s="1"/>
  <c r="I331"/>
  <c r="D184"/>
  <c r="I184" s="1"/>
  <c r="I177" s="1"/>
  <c r="D396"/>
  <c r="E246"/>
  <c r="F246" s="1"/>
  <c r="I246" s="1"/>
  <c r="E244"/>
  <c r="F244" s="1"/>
  <c r="I244" s="1"/>
  <c r="F243"/>
  <c r="E245"/>
  <c r="F245" s="1"/>
  <c r="I245" s="1"/>
  <c r="I108"/>
  <c r="D32" i="17" s="1"/>
  <c r="D41" s="1"/>
  <c r="D111" i="9"/>
  <c r="I301"/>
  <c r="B439" s="1"/>
  <c r="I260"/>
  <c r="D208"/>
  <c r="I208" s="1"/>
  <c r="I203" s="1"/>
  <c r="I234" s="1"/>
  <c r="B436" s="1"/>
  <c r="I161"/>
  <c r="I88"/>
  <c r="D30" i="17" s="1"/>
  <c r="D39" s="1"/>
  <c r="D193" i="9"/>
  <c r="I193" s="1"/>
  <c r="I186" s="1"/>
  <c r="I391"/>
  <c r="I400" s="1"/>
  <c r="F311" i="8"/>
  <c r="I311"/>
  <c r="E246"/>
  <c r="F246" s="1"/>
  <c r="I246" s="1"/>
  <c r="E244"/>
  <c r="F244" s="1"/>
  <c r="I244" s="1"/>
  <c r="F243"/>
  <c r="E245"/>
  <c r="F245" s="1"/>
  <c r="I245" s="1"/>
  <c r="D184"/>
  <c r="I184" s="1"/>
  <c r="I177" s="1"/>
  <c r="I271"/>
  <c r="C47" i="17" s="1"/>
  <c r="C54" s="1"/>
  <c r="D193" i="8"/>
  <c r="I193" s="1"/>
  <c r="I186" s="1"/>
  <c r="I391"/>
  <c r="I400" s="1"/>
  <c r="B442" s="1"/>
  <c r="E341"/>
  <c r="F341" s="1"/>
  <c r="F340"/>
  <c r="I340" s="1"/>
  <c r="E296"/>
  <c r="F296" s="1"/>
  <c r="F295"/>
  <c r="I295" s="1"/>
  <c r="I108"/>
  <c r="C32" i="17" s="1"/>
  <c r="C41" s="1"/>
  <c r="D111" i="8"/>
  <c r="B443"/>
  <c r="I301"/>
  <c r="B439" s="1"/>
  <c r="I260"/>
  <c r="D208"/>
  <c r="I208" s="1"/>
  <c r="I203" s="1"/>
  <c r="I161"/>
  <c r="I304"/>
  <c r="I213"/>
  <c r="I234" s="1"/>
  <c r="B436" s="1"/>
  <c r="I88"/>
  <c r="C30" i="17" s="1"/>
  <c r="C39" s="1"/>
  <c r="C42" s="1"/>
  <c r="B443" i="5"/>
  <c r="F311"/>
  <c r="I311"/>
  <c r="I108"/>
  <c r="B32" i="17" s="1"/>
  <c r="B41" s="1"/>
  <c r="D111" i="5"/>
  <c r="I260"/>
  <c r="B46" i="17" s="1"/>
  <c r="B53" s="1"/>
  <c r="D208" i="5"/>
  <c r="I208" s="1"/>
  <c r="I203" s="1"/>
  <c r="I271"/>
  <c r="B47" i="17" s="1"/>
  <c r="B54" s="1"/>
  <c r="I213" i="5"/>
  <c r="I88"/>
  <c r="B30" i="17" s="1"/>
  <c r="B39" s="1"/>
  <c r="D396" i="5"/>
  <c r="E341"/>
  <c r="F341" s="1"/>
  <c r="F340"/>
  <c r="I340" s="1"/>
  <c r="E296"/>
  <c r="F296" s="1"/>
  <c r="F295"/>
  <c r="I295" s="1"/>
  <c r="I301" s="1"/>
  <c r="B439" s="1"/>
  <c r="E246"/>
  <c r="F246" s="1"/>
  <c r="I246" s="1"/>
  <c r="E244"/>
  <c r="F244" s="1"/>
  <c r="I244" s="1"/>
  <c r="F243"/>
  <c r="E245"/>
  <c r="F245" s="1"/>
  <c r="I245" s="1"/>
  <c r="D184"/>
  <c r="I184" s="1"/>
  <c r="I177" s="1"/>
  <c r="I314"/>
  <c r="I304"/>
  <c r="D193"/>
  <c r="I193" s="1"/>
  <c r="I186" s="1"/>
  <c r="I391"/>
  <c r="I400" s="1"/>
  <c r="B442" s="1"/>
  <c r="F42" i="17" l="1"/>
  <c r="B42"/>
  <c r="D42"/>
  <c r="K42"/>
  <c r="K34"/>
  <c r="I289" i="16"/>
  <c r="B438" s="1"/>
  <c r="K46" i="17"/>
  <c r="J49"/>
  <c r="J34"/>
  <c r="I289" i="14"/>
  <c r="B438" s="1"/>
  <c r="I46" i="17"/>
  <c r="I34"/>
  <c r="I42"/>
  <c r="H34"/>
  <c r="I289" i="13"/>
  <c r="B438" s="1"/>
  <c r="H46" i="17"/>
  <c r="I289" i="20"/>
  <c r="B438" s="1"/>
  <c r="G46" i="17"/>
  <c r="G34"/>
  <c r="G42"/>
  <c r="F34"/>
  <c r="I289" i="11"/>
  <c r="B438" s="1"/>
  <c r="F46" i="17"/>
  <c r="E34"/>
  <c r="I289" i="10"/>
  <c r="B438" s="1"/>
  <c r="E46" i="17"/>
  <c r="E42"/>
  <c r="I289" i="9"/>
  <c r="B438" s="1"/>
  <c r="D46" i="17"/>
  <c r="D34"/>
  <c r="I289" i="8"/>
  <c r="B438" s="1"/>
  <c r="C46" i="17"/>
  <c r="C34"/>
  <c r="B34"/>
  <c r="B49"/>
  <c r="I170" i="19"/>
  <c r="I234" i="15"/>
  <c r="B436" s="1"/>
  <c r="I346" i="9"/>
  <c r="B440" s="1"/>
  <c r="I200" i="20"/>
  <c r="B435" s="1"/>
  <c r="I243"/>
  <c r="I251" s="1"/>
  <c r="B437" s="1"/>
  <c r="I122"/>
  <c r="B432" s="1"/>
  <c r="B444" s="1"/>
  <c r="I400" i="16"/>
  <c r="B442" s="1"/>
  <c r="I122" i="14"/>
  <c r="B432" s="1"/>
  <c r="I122" i="11"/>
  <c r="B432" s="1"/>
  <c r="I346" i="8"/>
  <c r="B440" s="1"/>
  <c r="I346" i="5"/>
  <c r="B440" s="1"/>
  <c r="I200"/>
  <c r="B435" s="1"/>
  <c r="I234"/>
  <c r="B436" s="1"/>
  <c r="I200" i="19"/>
  <c r="B435" s="1"/>
  <c r="B444" s="1"/>
  <c r="I122" i="16"/>
  <c r="B432" s="1"/>
  <c r="I243"/>
  <c r="I251" s="1"/>
  <c r="B437" s="1"/>
  <c r="I200" i="15"/>
  <c r="B435" s="1"/>
  <c r="B442"/>
  <c r="I122"/>
  <c r="B432" s="1"/>
  <c r="I346"/>
  <c r="B440" s="1"/>
  <c r="I289"/>
  <c r="B438" s="1"/>
  <c r="I243"/>
  <c r="I251" s="1"/>
  <c r="B437" s="1"/>
  <c r="I243" i="14"/>
  <c r="I251" s="1"/>
  <c r="B437" s="1"/>
  <c r="I200"/>
  <c r="B435" s="1"/>
  <c r="I243" i="13"/>
  <c r="I251" s="1"/>
  <c r="B437" s="1"/>
  <c r="I122"/>
  <c r="B432" s="1"/>
  <c r="B442" i="11"/>
  <c r="I200"/>
  <c r="B435" s="1"/>
  <c r="I243"/>
  <c r="I251" s="1"/>
  <c r="B437" s="1"/>
  <c r="B442" i="10"/>
  <c r="I200"/>
  <c r="B435" s="1"/>
  <c r="I234"/>
  <c r="B436" s="1"/>
  <c r="I122"/>
  <c r="B432" s="1"/>
  <c r="I243"/>
  <c r="I251" s="1"/>
  <c r="B437" s="1"/>
  <c r="B442" i="9"/>
  <c r="I122"/>
  <c r="B432" s="1"/>
  <c r="I200"/>
  <c r="B435" s="1"/>
  <c r="I243"/>
  <c r="I251" s="1"/>
  <c r="B437" s="1"/>
  <c r="I200" i="8"/>
  <c r="B435" s="1"/>
  <c r="I243"/>
  <c r="I251" s="1"/>
  <c r="B437" s="1"/>
  <c r="I122"/>
  <c r="B432" s="1"/>
  <c r="I122" i="5"/>
  <c r="B432" s="1"/>
  <c r="I243"/>
  <c r="I251" s="1"/>
  <c r="B437" s="1"/>
  <c r="I289"/>
  <c r="B438" s="1"/>
  <c r="K53" i="17" l="1"/>
  <c r="K49"/>
  <c r="B444" i="15"/>
  <c r="I53" i="17"/>
  <c r="I49"/>
  <c r="H53"/>
  <c r="H49"/>
  <c r="B444" i="13"/>
  <c r="G53" i="17"/>
  <c r="G49"/>
  <c r="F53"/>
  <c r="F49"/>
  <c r="B444" i="11"/>
  <c r="E53" i="17"/>
  <c r="E49"/>
  <c r="D53"/>
  <c r="D49"/>
  <c r="B444" i="9"/>
  <c r="C53" i="17"/>
  <c r="C49"/>
  <c r="I428" i="5"/>
  <c r="I428" i="19"/>
  <c r="G438" s="1"/>
  <c r="I428" i="20"/>
  <c r="B444" i="14"/>
  <c r="I428" i="9"/>
  <c r="B444" i="8"/>
  <c r="I428" i="16"/>
  <c r="B444"/>
  <c r="I428" i="15"/>
  <c r="I428" i="14"/>
  <c r="I428" i="13"/>
  <c r="I428" i="11"/>
  <c r="I428" i="10"/>
  <c r="B444"/>
  <c r="I428" i="8"/>
  <c r="B444" i="5"/>
</calcChain>
</file>

<file path=xl/comments1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10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11.xml><?xml version="1.0" encoding="utf-8"?>
<comments xmlns="http://schemas.openxmlformats.org/spreadsheetml/2006/main">
  <authors>
    <author>Author</author>
  </authors>
  <commentList>
    <comment ref="E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70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12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7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8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9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sharedStrings.xml><?xml version="1.0" encoding="utf-8"?>
<sst xmlns="http://schemas.openxmlformats.org/spreadsheetml/2006/main" count="7499" uniqueCount="386">
  <si>
    <t>Expenditure group, subgroup, and class</t>
  </si>
  <si>
    <t>HES CAT</t>
  </si>
  <si>
    <t>HES SUBCAT(LEVEL I WILL BE ANALYZING AT</t>
  </si>
  <si>
    <t>HES SUBCAT,SUBCAT</t>
  </si>
  <si>
    <t>CORRESPONDING NZSIOC CAT</t>
  </si>
  <si>
    <t>Food</t>
  </si>
  <si>
    <t>2007 AVG. WEEKLY HOUSEHOLD EXPENDITURE</t>
  </si>
  <si>
    <t>2007 ANNUAL HOUSEHOLD EXPENDITURE</t>
  </si>
  <si>
    <t>% household expenditure in sector AT NZSIOC LEVEL</t>
  </si>
  <si>
    <t>ANNUAL CO2 INTENSITY</t>
  </si>
  <si>
    <t>TOTAL CO2 EMISSIONS</t>
  </si>
  <si>
    <t>Fruit and vegetables</t>
  </si>
  <si>
    <t>Fruit</t>
  </si>
  <si>
    <t>Vegetables</t>
  </si>
  <si>
    <t>Horticulture and fruit growing</t>
  </si>
  <si>
    <t>Fruit, oil, cereal and other food product manufacturing</t>
  </si>
  <si>
    <t>Meat, poultry, and fish</t>
  </si>
  <si>
    <t>Meat and poultry</t>
  </si>
  <si>
    <t>Sheep, beef cattle and grain farming</t>
  </si>
  <si>
    <t>Poultry, deer and other livestock farming</t>
  </si>
  <si>
    <t>Meat and meat product manufacturing</t>
  </si>
  <si>
    <t>Fish and other seafood</t>
  </si>
  <si>
    <t>Fishing and aquaculture</t>
  </si>
  <si>
    <t>Seafood processing</t>
  </si>
  <si>
    <t>Grocery food</t>
  </si>
  <si>
    <t>Bread and cereals</t>
  </si>
  <si>
    <t>Milk, cheese, and eggs</t>
  </si>
  <si>
    <t>Dairy cattle farming</t>
  </si>
  <si>
    <t>Dairy product manufacturing</t>
  </si>
  <si>
    <t>Oils and fats</t>
  </si>
  <si>
    <t>Food additives and condiments</t>
  </si>
  <si>
    <t>Confectionery, nuts, and snacks</t>
  </si>
  <si>
    <t>Other grocery food</t>
  </si>
  <si>
    <t>Non-alcoholic beverages</t>
  </si>
  <si>
    <t>Coffee, tea, and other hot drinks</t>
  </si>
  <si>
    <t>Soft drinks, waters, and juices</t>
  </si>
  <si>
    <t>Beverage and tobacco product manufacturing</t>
  </si>
  <si>
    <t>Restaurant meals and ready-to-eat food</t>
  </si>
  <si>
    <t>Restaurant meals</t>
  </si>
  <si>
    <t>Ready-to-eat food</t>
  </si>
  <si>
    <t>Other food services</t>
  </si>
  <si>
    <t>S</t>
  </si>
  <si>
    <t>Total food</t>
  </si>
  <si>
    <t>Alcoholic beverages, tobacco, and illicit drugs</t>
  </si>
  <si>
    <t>Alcoholic beverages</t>
  </si>
  <si>
    <t>Beer</t>
  </si>
  <si>
    <t>Wine</t>
  </si>
  <si>
    <t>Spirits and liqueurs</t>
  </si>
  <si>
    <t>Alcoholic beverages not elsewhere classified</t>
  </si>
  <si>
    <t>Cigarettes and tobacco</t>
  </si>
  <si>
    <t>Illicit drugs</t>
  </si>
  <si>
    <t>Total alcoholic beverages, tobacco, and illicit drugs</t>
  </si>
  <si>
    <t>Clothing and footwear</t>
  </si>
  <si>
    <t>Clothing</t>
  </si>
  <si>
    <t>Clothing not further defined</t>
  </si>
  <si>
    <t>Men's clothing</t>
  </si>
  <si>
    <t>Women's clothing</t>
  </si>
  <si>
    <t>Children's and infants' clothing</t>
  </si>
  <si>
    <t xml:space="preserve">Clothing accessories </t>
  </si>
  <si>
    <t>Knitting and sewing supplies</t>
  </si>
  <si>
    <t>Clothing services</t>
  </si>
  <si>
    <t>Footwear</t>
  </si>
  <si>
    <t>Footwear not further defined</t>
  </si>
  <si>
    <t>Men's footwear</t>
  </si>
  <si>
    <t>Women's footwear</t>
  </si>
  <si>
    <t>Children's and infants' footwear</t>
  </si>
  <si>
    <t>Footwear accessories and services</t>
  </si>
  <si>
    <t>Textile and leather manufacturing</t>
  </si>
  <si>
    <t>Clothing, knitted products and footwear manufacturing</t>
  </si>
  <si>
    <t xml:space="preserve">Total clothing and footwear </t>
  </si>
  <si>
    <t>Housing and household utilities</t>
  </si>
  <si>
    <t>Actual rentals for housing</t>
  </si>
  <si>
    <t>Residential property operation</t>
  </si>
  <si>
    <t>Resdential building construction</t>
  </si>
  <si>
    <t>Home ownership</t>
  </si>
  <si>
    <t>Purchase of housing</t>
  </si>
  <si>
    <t>Materials for property alterations, additions, and improvements</t>
  </si>
  <si>
    <t>Primary metal and metal product manufacturing</t>
  </si>
  <si>
    <t>Non-metallic mineral product manufacturing</t>
  </si>
  <si>
    <t>Wood product manufacturing</t>
  </si>
  <si>
    <t>Services for property alterations, additions, and improvements</t>
  </si>
  <si>
    <t>Property maintenance</t>
  </si>
  <si>
    <t>Property maintenance materials</t>
  </si>
  <si>
    <t>Property maintenance services</t>
  </si>
  <si>
    <t>Repair and maintenance</t>
  </si>
  <si>
    <t>Property rates and related services</t>
  </si>
  <si>
    <t>Water supply</t>
  </si>
  <si>
    <t>Refuse disposal and recycling</t>
  </si>
  <si>
    <t>Waste collection, treatment and disposal services</t>
  </si>
  <si>
    <t>Local authority rates and payments</t>
  </si>
  <si>
    <t>Local government administration</t>
  </si>
  <si>
    <t>Other property related services</t>
  </si>
  <si>
    <t>Building cleaning, pest control and other support services</t>
  </si>
  <si>
    <t>Household energy</t>
  </si>
  <si>
    <t>Electricity</t>
  </si>
  <si>
    <t>Electricity generation</t>
  </si>
  <si>
    <t>Gas</t>
  </si>
  <si>
    <t>Gas supply</t>
  </si>
  <si>
    <t>Solid fuels</t>
  </si>
  <si>
    <t>Coal mining</t>
  </si>
  <si>
    <t>Liquid fuels</t>
  </si>
  <si>
    <t>Petroleum and coal product manufacturing</t>
  </si>
  <si>
    <t>Domestic fuel not elsewhere classified</t>
  </si>
  <si>
    <t>Other housing expenses</t>
  </si>
  <si>
    <t>Owner-occupied property operation</t>
  </si>
  <si>
    <t>Total housing and household utilities</t>
  </si>
  <si>
    <t>Household contents and services</t>
  </si>
  <si>
    <t>Furniture, furnishings, and floor coverings</t>
  </si>
  <si>
    <t>Furniture and furnishings</t>
  </si>
  <si>
    <t>Furniture manufacturing</t>
  </si>
  <si>
    <t>Carpets and other floor coverings</t>
  </si>
  <si>
    <t>Repair of furniture, furnishings, and floor coverings</t>
  </si>
  <si>
    <t>Household textiles</t>
  </si>
  <si>
    <t>Household appliances</t>
  </si>
  <si>
    <t>Major household appliances</t>
  </si>
  <si>
    <t>Small electrical household appliances</t>
  </si>
  <si>
    <t>Electronic and electrical equipment manufacturing</t>
  </si>
  <si>
    <t>Repair and hire of household appliances</t>
  </si>
  <si>
    <t>Rental and hiring services (except real estate); non-financial asset leasing</t>
  </si>
  <si>
    <t>Glassware, tableware, and household utensils</t>
  </si>
  <si>
    <t>Other manufacturing</t>
  </si>
  <si>
    <t>Tools and equipment for house and garden</t>
  </si>
  <si>
    <t>Major tools and equipment for the house and garden</t>
  </si>
  <si>
    <t>Small tools and accessories for the house and garden</t>
  </si>
  <si>
    <t>Other household supplies and services</t>
  </si>
  <si>
    <t>Cleaning products and other household supplies</t>
  </si>
  <si>
    <t>Pharmaceutical, cleaning and other chemical manufacturing</t>
  </si>
  <si>
    <t>Other household services</t>
  </si>
  <si>
    <t>Personal services; domestic household staff</t>
  </si>
  <si>
    <t>Total household contents and services</t>
  </si>
  <si>
    <t>Health</t>
  </si>
  <si>
    <t>Medical products, appliances, and equipment</t>
  </si>
  <si>
    <t>Pharmaceutical products</t>
  </si>
  <si>
    <t>Other medical products</t>
  </si>
  <si>
    <t>Therapeutic appliances and equipment</t>
  </si>
  <si>
    <t>Out-patient services</t>
  </si>
  <si>
    <t>Medical services</t>
  </si>
  <si>
    <t>Dental services</t>
  </si>
  <si>
    <t>Paramedical services</t>
  </si>
  <si>
    <t>Medical and other health care services</t>
  </si>
  <si>
    <t>Hospital services</t>
  </si>
  <si>
    <t>Hospitals</t>
  </si>
  <si>
    <t>Total health</t>
  </si>
  <si>
    <t>Transport</t>
  </si>
  <si>
    <t>Purchase of vehicles</t>
  </si>
  <si>
    <t>Purchase of new motor cars</t>
  </si>
  <si>
    <t>Purchase of second-hand motor cars</t>
  </si>
  <si>
    <t>Purchase of motorcycles</t>
  </si>
  <si>
    <t>Purchase of bicycles</t>
  </si>
  <si>
    <t>Transport equipment manufacturing</t>
  </si>
  <si>
    <t>Private transport supplies and services</t>
  </si>
  <si>
    <t>Vehicle parts and accessories</t>
  </si>
  <si>
    <t>Petrol</t>
  </si>
  <si>
    <t>Road transport</t>
  </si>
  <si>
    <t>Other vehicle fuels and lubricants</t>
  </si>
  <si>
    <t>Vehicle servicing and repairs</t>
  </si>
  <si>
    <t>Other private transport services</t>
  </si>
  <si>
    <t>Transport support services</t>
  </si>
  <si>
    <t>Passenger transport services</t>
  </si>
  <si>
    <t>Rail passenger transport</t>
  </si>
  <si>
    <t>Rail transport</t>
  </si>
  <si>
    <t>Road passenger transport</t>
  </si>
  <si>
    <t>Domestic air transport</t>
  </si>
  <si>
    <t>Air and space transport</t>
  </si>
  <si>
    <t>International air transport</t>
  </si>
  <si>
    <t>Sea passenger transport</t>
  </si>
  <si>
    <t>Other transport</t>
  </si>
  <si>
    <t>Combined passenger transport</t>
  </si>
  <si>
    <t>Other passenger transport costs</t>
  </si>
  <si>
    <t>Total transport</t>
  </si>
  <si>
    <t>Communication</t>
  </si>
  <si>
    <t>Postal services</t>
  </si>
  <si>
    <t>Postal and courier pick up and delivery services</t>
  </si>
  <si>
    <t>Telecommunication equipment</t>
  </si>
  <si>
    <t>Telecommunication services</t>
  </si>
  <si>
    <t>Telecommunications services</t>
  </si>
  <si>
    <t>Total communication</t>
  </si>
  <si>
    <t>Recreation and culture</t>
  </si>
  <si>
    <t>Audio-visual and computing equipment</t>
  </si>
  <si>
    <t>Audio-visual equipment</t>
  </si>
  <si>
    <t>Computing equipment</t>
  </si>
  <si>
    <t>Recording media</t>
  </si>
  <si>
    <t>Repair of audio-visual, photographic, and information processing equipment</t>
  </si>
  <si>
    <t>Major recreational and cultural equipment</t>
  </si>
  <si>
    <t>Other recreational equipment and supplies</t>
  </si>
  <si>
    <t>Games, toys, and hobbies</t>
  </si>
  <si>
    <t>Equipment for sport, camping, and outdoor recreation</t>
  </si>
  <si>
    <t>Plants, flowers, and gardening supplies</t>
  </si>
  <si>
    <t>Fertiliser and pesticide manufacturing</t>
  </si>
  <si>
    <t>Pets and pet-related products</t>
  </si>
  <si>
    <t>Recreational and cultural services</t>
  </si>
  <si>
    <t>Recreational and sporting services</t>
  </si>
  <si>
    <t>Sport and recreation activities</t>
  </si>
  <si>
    <t>Cultural services</t>
  </si>
  <si>
    <t>Heritage and artistic activities</t>
  </si>
  <si>
    <t>Veterinary and other services for pets and domestic livestock</t>
  </si>
  <si>
    <t>Veterinary and other professional services</t>
  </si>
  <si>
    <t>Games of chance</t>
  </si>
  <si>
    <t>Gambling activities</t>
  </si>
  <si>
    <t>Newspapers, books, and stationery</t>
  </si>
  <si>
    <t>Books</t>
  </si>
  <si>
    <t>Newspapers and magazines</t>
  </si>
  <si>
    <t>Miscellaneous printed matter</t>
  </si>
  <si>
    <t>Stationery and drawing materials</t>
  </si>
  <si>
    <t>Pulp, paper and converted paper product manufacturing</t>
  </si>
  <si>
    <t>Accommodation services</t>
  </si>
  <si>
    <t>Accommodation</t>
  </si>
  <si>
    <t>Package holidays</t>
  </si>
  <si>
    <t>Miscellaneous domestic holiday costs</t>
  </si>
  <si>
    <t>Total recreation and culture</t>
  </si>
  <si>
    <t>Education</t>
  </si>
  <si>
    <t>Early childhood education</t>
  </si>
  <si>
    <t>Preschool education</t>
  </si>
  <si>
    <t>Primary, intermediate, and secondary education</t>
  </si>
  <si>
    <t>School education</t>
  </si>
  <si>
    <t>Tertiary and other post-school education</t>
  </si>
  <si>
    <t>Tertiary education</t>
  </si>
  <si>
    <t>Other educational fees</t>
  </si>
  <si>
    <t>Adult, community and other education</t>
  </si>
  <si>
    <t>Total education</t>
  </si>
  <si>
    <t>Miscellaneous goods and services</t>
  </si>
  <si>
    <t>Personal care</t>
  </si>
  <si>
    <t>Hairdressing and personal grooming services</t>
  </si>
  <si>
    <t>Personal care, funeral and other personal services</t>
  </si>
  <si>
    <t>Electrical appliances for personal care</t>
  </si>
  <si>
    <t>Other appliances, articles, and products for personal care</t>
  </si>
  <si>
    <t>Prostitution</t>
  </si>
  <si>
    <t>Personal effects not elsewhere classified</t>
  </si>
  <si>
    <t>Jewellery and watches</t>
  </si>
  <si>
    <t>Other personal effects</t>
  </si>
  <si>
    <t>Insurance</t>
  </si>
  <si>
    <t>Life insurance</t>
  </si>
  <si>
    <t>Dwelling insurance</t>
  </si>
  <si>
    <t>Contents insurance</t>
  </si>
  <si>
    <t>Health insurance</t>
  </si>
  <si>
    <t>Vehicle insurance</t>
  </si>
  <si>
    <t>Combinations of insurance not elsewhere classified</t>
  </si>
  <si>
    <t>Other insurance</t>
  </si>
  <si>
    <t>Health and general insurance</t>
  </si>
  <si>
    <t>Credit services</t>
  </si>
  <si>
    <t>Direct credit service charges</t>
  </si>
  <si>
    <t>Financial intermediation services</t>
  </si>
  <si>
    <t>…</t>
  </si>
  <si>
    <t>Banking and financing</t>
  </si>
  <si>
    <t>Other miscellaneous services</t>
  </si>
  <si>
    <t>Vocational services</t>
  </si>
  <si>
    <t>Civil, professional and other interest groups</t>
  </si>
  <si>
    <t>Professional services</t>
  </si>
  <si>
    <t>Real estate services</t>
  </si>
  <si>
    <t>Other miscellaneous services not elsewhere classified</t>
  </si>
  <si>
    <t>Total miscellaneous goods and services</t>
  </si>
  <si>
    <t>Other expenditure</t>
  </si>
  <si>
    <t>Interest payments</t>
  </si>
  <si>
    <t>Mortgage interest payments</t>
  </si>
  <si>
    <t>Interest payments on personal loans</t>
  </si>
  <si>
    <t>Interest payments on credit sales (hire purchases)</t>
  </si>
  <si>
    <t>Other interest payments</t>
  </si>
  <si>
    <t>Contributions to savings</t>
  </si>
  <si>
    <t>Money given to others (excluding donations)</t>
  </si>
  <si>
    <t>Fines</t>
  </si>
  <si>
    <t>Central government administration and justice</t>
  </si>
  <si>
    <t>Expenditure incurred whilst overseas</t>
  </si>
  <si>
    <t>Food and beverage services</t>
  </si>
  <si>
    <t>Total other expenditure</t>
  </si>
  <si>
    <t>Total sales, trade-ins, and refunds(7)</t>
  </si>
  <si>
    <t>Total net expenditure(8)(9)</t>
  </si>
  <si>
    <t>BROAD HES CATEGORIES</t>
  </si>
  <si>
    <t>ANNUAL CARBON EMISSIONS FOR AVERAGE HOUSEHOLD IN 2007</t>
  </si>
  <si>
    <t>FOOD</t>
  </si>
  <si>
    <t>BEVERAGE</t>
  </si>
  <si>
    <t>CLOTHING</t>
  </si>
  <si>
    <t>HOUSING (UTILITIES)</t>
  </si>
  <si>
    <t>HOUSING(CONTENTS)</t>
  </si>
  <si>
    <t>HEALTH</t>
  </si>
  <si>
    <t>TRANSPORT</t>
  </si>
  <si>
    <t>AVG. PER PERSON</t>
  </si>
  <si>
    <t>COMM</t>
  </si>
  <si>
    <t>REC/CULTURE</t>
  </si>
  <si>
    <t>EDUCATION</t>
  </si>
  <si>
    <t>MISC.</t>
  </si>
  <si>
    <t>OTHER</t>
  </si>
  <si>
    <t>TOTAL</t>
  </si>
  <si>
    <t>Measures</t>
  </si>
  <si>
    <t>Average weekly household expenditure</t>
  </si>
  <si>
    <t>Category</t>
  </si>
  <si>
    <t/>
  </si>
  <si>
    <t>Total net expenditure</t>
  </si>
  <si>
    <t>Meat, poultry and fish</t>
  </si>
  <si>
    <t>Alcoholic beverages, tobacco and illicit drugs</t>
  </si>
  <si>
    <t>..</t>
  </si>
  <si>
    <t>Furniture, furnishings and floor coverings</t>
  </si>
  <si>
    <t>Glassware, tableware and household utensils</t>
  </si>
  <si>
    <t>Newspapers, books and stationery</t>
  </si>
  <si>
    <t>Personal effects nec</t>
  </si>
  <si>
    <t>Sales, trade-ins and refunds</t>
  </si>
  <si>
    <t>AVG. SURPRESSED DISTRIBUTION</t>
  </si>
  <si>
    <t>AVG IN 2007</t>
  </si>
  <si>
    <t>Suppressed</t>
  </si>
  <si>
    <t>s:</t>
  </si>
  <si>
    <t>Legend:</t>
  </si>
  <si>
    <t>data extracted on 23 Jul 2013 03:36 UTC (GMT) from NZ.Stat</t>
  </si>
  <si>
    <t>2007</t>
  </si>
  <si>
    <t>Year ended June</t>
  </si>
  <si>
    <t>Income group 10</t>
  </si>
  <si>
    <t>Income group 9</t>
  </si>
  <si>
    <t>Income group 8</t>
  </si>
  <si>
    <t>Income group 7</t>
  </si>
  <si>
    <t>Income group 6</t>
  </si>
  <si>
    <t>Income group 5</t>
  </si>
  <si>
    <t>Income group 4</t>
  </si>
  <si>
    <t>Income group 3</t>
  </si>
  <si>
    <t>Income group 2</t>
  </si>
  <si>
    <t>Income group 1</t>
  </si>
  <si>
    <t>Income group</t>
  </si>
  <si>
    <t>Dataset: Household expenditure for group and subgroup by household income group</t>
  </si>
  <si>
    <t>&lt;?xml version="1.0"?&gt;&lt;WebTableParameter xmlns:xsi="http://www.w3.org/2001/XMLSchema-instance" xmlns:xsd="http://www.w3.org/2001/XMLSchema" xmlns=""&gt;&lt;DataTable Code="TABLECODE332" HasMetadata="true"&gt;&lt;Name LocaleIsoCode="en"&gt;Household expenditure for group and subgroup by household income group&lt;/Name&gt;&lt;Dimension Code="MEASURES" Display="labels"&gt;&lt;Name LocaleIsoCode="en"&gt;Measures&lt;/Name&gt;&lt;Member Code="AV_WKLY_AMT" HasMetadata="true"&gt;&lt;Name LocaleIsoCode="en"&gt;Average weekly household expenditure&lt;/Name&gt;&lt;/Member&gt;&lt;/Dimension&gt;&lt;Dimension Code="INCOME_GROUP" HasMetadata="true" Display="labels"&gt;&lt;Name LocaleIsoCode="en"&gt;Income group&lt;/Name&gt;&lt;Member Code="1" HasMetadata="true"&gt;&lt;Name LocaleIsoCode="en"&gt;Income group 1&lt;/Name&gt;&lt;/Member&gt;&lt;Member Code="2"&gt;&lt;Name LocaleIsoCode="en"&gt;Income group 2&lt;/Name&gt;&lt;/Member&gt;&lt;Member Code="3"&gt;&lt;Name LocaleIsoCode="en"&gt;Income group 3&lt;/Name&gt;&lt;/Member&gt;&lt;Member Code="4"&gt;&lt;Name LocaleIsoCode="en"&gt;Income group 4&lt;/Name&gt;&lt;/Member&gt;&lt;Member Code="5"&gt;&lt;Name LocaleIsoCode="en"&gt;Income group 5&lt;/Name&gt;&lt;/Member&gt;&lt;Member Code="6"&gt;&lt;Name LocaleIsoCode="en"&gt;Income group 6&lt;/Name&gt;&lt;/Member&gt;&lt;Member Code="7"&gt;&lt;Name LocaleIsoCode="en"&gt;Income group 7&lt;/Name&gt;&lt;/Member&gt;&lt;Member Code="8"&gt;&lt;Name LocaleIsoCode="en"&gt;Income group 8&lt;/Name&gt;&lt;/Member&gt;&lt;Member Code="9"&gt;&lt;Name LocaleIsoCode="en"&gt;Income group 9&lt;/Name&gt;&lt;/Member&gt;&lt;Member Code="10"&gt;&lt;Name LocaleIsoCode="en"&gt;Income group 10&lt;/Name&gt;&lt;/Member&gt;&lt;/Dimension&gt;&lt;Dimension Code="CATEGORY" HasMetadata="true" Display="labels"&gt;&lt;Name LocaleIsoCode="en"&gt;Category&lt;/Name&gt;&lt;Member Code="98" HasMetadata="true"&gt;&lt;Name LocaleIsoCode="en"&gt;Total net expenditure&lt;/Name&gt;&lt;ChildMember Code="01"&gt;&lt;Name LocaleIsoCode="en"&gt;Food&lt;/Name&gt;&lt;ChildMember Code="01_1"&gt;&lt;Name LocaleIsoCode="en"&gt;Fruit and vegetables&lt;/Name&gt;&lt;/ChildMember&gt;&lt;ChildMember Code="01_2"&gt;&lt;Name LocaleIsoCode="en"&gt;Meat, poultry and fish&lt;/Name&gt;&lt;/ChildMember&gt;&lt;ChildMember Code="01_3"&gt;&lt;Name LocaleIsoCode="en"&gt;Grocery food&lt;/Name&gt;&lt;/ChildMember&gt;&lt;ChildMember Code="01_4"&gt;&lt;Name LocaleIsoCode="en"&gt;Non-alcoholic beverages&lt;/Name&gt;&lt;/ChildMember&gt;&lt;ChildMember Code="01_5"&gt;&lt;Name LocaleIsoCode="en"&gt;Restaurant meals and ready-to-eat food&lt;/Name&gt;&lt;/ChildMember&gt;&lt;/ChildMember&gt;&lt;ChildMember Code="02"&gt;&lt;Name LocaleIsoCode="en"&gt;Alcoholic beverages, tobacco and illicit drugs&lt;/Name&gt;&lt;ChildMember Code="02_1"&gt;&lt;Name LocaleIsoCode="en"&gt;Alcoholic beverages&lt;/Name&gt;&lt;/ChildMember&gt;&lt;ChildMember Code="02_2"&gt;&lt;Name LocaleIsoCode="en"&gt;Cigarettes and tobacco&lt;/Name&gt;&lt;/ChildMember&gt;&lt;ChildMember Code="02_3"&gt;&lt;Name LocaleIsoCode="en"&gt;Illicit drugs&lt;/Name&gt;&lt;/ChildMember&gt;&lt;/ChildMember&gt;&lt;ChildMember Code="03"&gt;&lt;Name LocaleIsoCode="en"&gt;Clothing and footwear&lt;/Name&gt;&lt;ChildMember Code="03_1"&gt;&lt;Name LocaleIsoCode="en"&gt;Clothing&lt;/Name&gt;&lt;/ChildMember&gt;&lt;ChildMember Code="03_2"&gt;&lt;Name LocaleIsoCode="en"&gt;Footwear&lt;/Name&gt;&lt;/ChildMember&gt;&lt;/ChildMember&gt;&lt;ChildMember Code="04"&gt;&lt;Name LocaleIsoCode="en"&gt;Housing and household utilities&lt;/Name&gt;&lt;ChildMember Code="04_1"&gt;&lt;Name LocaleIsoCode="en"&gt;Actual rentals for housing&lt;/Name&gt;&lt;/ChildMember&gt;&lt;ChildMember Code="04_2"&gt;&lt;Name LocaleIsoCode="en"&gt;Home ownership&lt;/Name&gt;&lt;/ChildMember&gt;&lt;ChildMember Code="04_3"&gt;&lt;Name LocaleIsoCode="en"&gt;Property maintenance&lt;/Name&gt;&lt;/ChildMember&gt;&lt;ChildMember Code="04_4"&gt;&lt;Name LocaleIsoCode="en"&gt;Property rates and related services&lt;/Name&gt;&lt;/ChildMember&gt;&lt;ChildMember Code="04_5"&gt;&lt;Name LocaleIsoCode="en"&gt;Household energy&lt;/Name&gt;&lt;/ChildMember&gt;&lt;ChildMember Code="04_6"&gt;&lt;Name LocaleIsoCode="en"&gt;Other housing expenses&lt;/Name&gt;&lt;/ChildMember&gt;&lt;/ChildMember&gt;&lt;ChildMember Code="05"&gt;&lt;Name LocaleIsoCode="en"&gt;Household contents and services&lt;/Name&gt;&lt;ChildMember Code="05_1"&gt;&lt;Name LocaleIsoCode="en"&gt;Furniture, furnishings and floor coverings&lt;/Name&gt;&lt;/ChildMember&gt;&lt;ChildMember Code="05_2"&gt;&lt;Name LocaleIsoCode="en"&gt;Household textiles&lt;/Name&gt;&lt;/ChildMember&gt;&lt;ChildMember Code="05_3"&gt;&lt;Name LocaleIsoCode="en"&gt;Household appliances&lt;/Name&gt;&lt;/ChildMember&gt;&lt;ChildMember Code="05_4"&gt;&lt;Name LocaleIsoCode="en"&gt;Glassware, tableware and household utensils&lt;/Name&gt;&lt;/ChildMember&gt;&lt;ChildMember Code="05_5"&gt;&lt;Name LocaleIsoCode="en"&gt;Tools and equipment for house and garden&lt;/Name&gt;&lt;/ChildMember&gt;&lt;ChildMember Code="05_6"&gt;&lt;Name LocaleIsoCode="en"&gt;Other household supplies and services&lt;/Name&gt;&lt;/ChildMember&gt;&lt;/ChildMember&gt;&lt;ChildMember Code="06"&gt;&lt;Name LocaleIsoCode="en"&gt;Health&lt;/Name&gt;&lt;ChildMember Code="06_1"&gt;&lt;Name LocaleIsoCode="en"&gt;Medical products, appliances, and equipment&lt;/Name&gt;&lt;/ChildMember&gt;&lt;ChildMember Code="06_2"&gt;&lt;Name LocaleIsoCode="en"&gt;Out-patient services&lt;/Name&gt;&lt;/ChildMember&gt;&lt;ChildMember Code="06_3"&gt;&lt;Name LocaleIsoCode="en"&gt;Hospital services&lt;/Name&gt;&lt;/ChildMember&gt;&lt;/ChildMember&gt;&lt;ChildMember Code="07"&gt;&lt;Name LocaleIsoCode="en"&gt;Transport&lt;/Name&gt;&lt;ChildMember Code="07_1"&gt;&lt;Name LocaleIsoCode="en"&gt;Purchase of vehicles&lt;/Name&gt;&lt;/ChildMember&gt;&lt;ChildMember Code="07_2"&gt;&lt;Name LocaleIsoCode="en"&gt;Private transport supplies and services&lt;/Name&gt;&lt;/ChildMember&gt;&lt;ChildMember Code="07_3"&gt;&lt;Name LocaleIsoCode="en"&gt;Passenger transport services&lt;/Name&gt;&lt;/ChildMember&gt;&lt;/ChildMember&gt;&lt;ChildMember Code="08"&gt;&lt;Name LocaleIsoCode="en"&gt;Communication&lt;/Name&gt;&lt;ChildMember Code="08_1"&gt;&lt;Name LocaleIsoCode="en"&gt;Postal services&lt;/Name&gt;&lt;/ChildMember&gt;&lt;ChildMember Code="08_2"&gt;&lt;Name LocaleIsoCode="en"&gt;Telecommunication equipment&lt;/Name&gt;&lt;/ChildMember&gt;&lt;ChildMember Code="08_3"&gt;&lt;Name LocaleIsoCode="en"&gt;Telecommunication services&lt;/Name&gt;&lt;/ChildMember&gt;&lt;/ChildMember&gt;&lt;ChildMember Code="09"&gt;&lt;Name LocaleIsoCode="en"&gt;Recreation and culture&lt;/Name&gt;&lt;ChildMember Code="09_1"&gt;&lt;Name LocaleIsoCode="en"&gt;Audio-visual and computing equipment&lt;/Name&gt;&lt;/ChildMember&gt;&lt;ChildMember Code="09_2"&gt;&lt;Name LocaleIsoCode="en"&gt;Major recreational and cultural equipment&lt;/Name&gt;&lt;/ChildMember&gt;&lt;ChildMember Code="09_3"&gt;&lt;Name LocaleIsoCode="en"&gt;Other recreational equipment and supplies&lt;/Name&gt;&lt;/ChildMember&gt;&lt;ChildMember Code="09_4"&gt;&lt;Name LocaleIsoCode="en"&gt;Recreational and cultural services&lt;/Name&gt;&lt;/ChildMember&gt;&lt;ChildMember Code="09_5"&gt;&lt;Name LocaleIsoCode="en"&gt;Newspapers, books and stationery&lt;/Name&gt;&lt;/ChildMember&gt;&lt;ChildMember Code="09_6"&gt;&lt;Name LocaleIsoCode="en"&gt;Accommodation services&lt;/Name&gt;&lt;/ChildMember&gt;&lt;ChildMember Code="09_7"&gt;&lt;Name LocaleIsoCode="en"&gt;Package holidays&lt;/Name&gt;&lt;/ChildMember&gt;&lt;ChildMember Code="09_8"&gt;&lt;Name LocaleIsoCode="en"&gt;Miscellaneous domestic holiday costs&lt;/Name&gt;&lt;/ChildMember&gt;&lt;/ChildMember&gt;&lt;ChildMember Code="10" HasMetadata="true"&gt;&lt;Name LocaleIsoCode="en"&gt;Education&lt;/Name&gt;&lt;/ChildMember&gt;&lt;ChildMember Code="11"&gt;&lt;Name LocaleIsoCode="en"&gt;Miscellaneous goods and services&lt;/Name&gt;&lt;ChildMember Code="11_1"&gt;&lt;Name LocaleIsoCode="en"&gt;Personal care&lt;/Name&gt;&lt;/ChildMember&gt;&lt;ChildMember Code="11_2"&gt;&lt;Name LocaleIsoCode="en"&gt;Prostitution&lt;/Name&gt;&lt;/ChildMember&gt;&lt;ChildMember Code="11_3"&gt;&lt;Name LocaleIsoCode="en"&gt;Personal effects nec&lt;/Name&gt;&lt;/ChildMember&gt;&lt;ChildMember Code="11_4"&gt;&lt;Name LocaleIsoCode="en"&gt;Insurance&lt;/Name&gt;&lt;/ChildMember&gt;&lt;ChildMember Code="11_5"&gt;&lt;Name LocaleIsoCode="en"&gt;Credit services&lt;/Name&gt;&lt;/ChildMember&gt;&lt;ChildMember Code="11_6"&gt;&lt;Name LocaleIsoCode="en"&gt;Other miscellaneous services&lt;/Name&gt;&lt;/ChildMember&gt;&lt;/ChildMember&gt;&lt;ChildMember Code="13"&gt;&lt;Name LocaleIsoCode="en"&gt;Other expenditure&lt;/Name&gt;&lt;ChildMember Code="13_1"&gt;&lt;Name LocaleIsoCode="en"&gt;Interest payments&lt;/Name&gt;&lt;/ChildMember&gt;&lt;ChildMember Code="13_2"&gt;&lt;Name LocaleIsoCode="en"&gt;Contributions to savings&lt;/Name&gt;&lt;/ChildMember&gt;&lt;ChildMember Code="13_3"&gt;&lt;Name LocaleIsoCode="en"&gt;Money given to others (excluding donations)&lt;/Name&gt;&lt;/ChildMember&gt;&lt;ChildMember Code="13_4"&gt;&lt;Name LocaleIsoCode="en"&gt;Fines&lt;/Name&gt;&lt;/ChildMember&gt;&lt;ChildMember Code="13_5"&gt;&lt;Name LocaleIsoCode="en"&gt;Expenditure incurred whilst overseas&lt;/Name&gt;&lt;/ChildMember&gt;&lt;/ChildMember&gt;&lt;ChildMember Code="14" HasMetadata="true"&gt;&lt;Name LocaleIsoCode="en"&gt;Sales, trade-ins and refunds&lt;/Name&gt;&lt;/ChildMember&gt;&lt;/Member&gt;&lt;/Dimension&gt;&lt;Dimension Code="YEAR_ENDED_JUNE" HasMetadata="true" Display="labels"&gt;&lt;Name LocaleIsoCode="en"&gt;Year ended June&lt;/Name&gt;&lt;Member Code="2007"&gt;&lt;Name LocaleIsoCode="en"&gt;2007&lt;/Name&gt;&lt;/Member&gt;&lt;/Dimension&gt;&lt;Tabulation Axis="horizontal"&gt;&lt;Dimension Code="INCOME_GROUP" /&gt;&lt;Dimension Code="YEAR_ENDED_JUNE" /&gt;&lt;Dimension Code="MEASURES" /&gt;&lt;/Tabulation&gt;&lt;Tabulation Axis="vertical"&gt;&lt;Dimension Code="CATEGORY" /&gt;&lt;/Tabulation&gt;&lt;Tabulation Axis="page" /&gt;&lt;Formatting&gt;&lt;Labels LocaleIsoCode="en"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DoBarChart&gt;false&lt;/DoBarChart&gt;&lt;MaxBarChartLen&gt;65&lt;/MaxBarChartLen&gt;&lt;/Format&gt;&lt;Query&gt;&lt;AbsoluteUri&gt;http://nzdotstat.stats.govt.nz/wbos/View.aspx?QueryId=&amp;amp;QueryType=Public&amp;amp;Lang=en&lt;/AbsoluteUri&gt;&lt;/Query&gt;&lt;/WebTableParameter&gt;</t>
  </si>
  <si>
    <t>DECILE 1</t>
  </si>
  <si>
    <t>DECILE 2</t>
  </si>
  <si>
    <t>DECILE 4</t>
  </si>
  <si>
    <t>DECILE 5</t>
  </si>
  <si>
    <t>DECILE 6</t>
  </si>
  <si>
    <t>DECILE 7</t>
  </si>
  <si>
    <t>DECILE 8</t>
  </si>
  <si>
    <t>DECILE 9</t>
  </si>
  <si>
    <t>DECILE 10</t>
  </si>
  <si>
    <t>DECILE 3</t>
  </si>
  <si>
    <t>Religious services; civil, professional and other interest groups</t>
  </si>
  <si>
    <t>Residential care services and social assistance</t>
  </si>
  <si>
    <t>Public order, safety and regulatory services</t>
  </si>
  <si>
    <t>Defence</t>
  </si>
  <si>
    <t>Employment and other administrative services</t>
  </si>
  <si>
    <t>Travel agency and tour arrangement services</t>
  </si>
  <si>
    <t>Computer system design and related services</t>
  </si>
  <si>
    <t>Advertising, market research and management services</t>
  </si>
  <si>
    <t>Legal and accounting services</t>
  </si>
  <si>
    <t>Scientific, architectural and engineering services</t>
  </si>
  <si>
    <t>Non-residential property operation</t>
  </si>
  <si>
    <t>Auxiliary finance and insurance services</t>
  </si>
  <si>
    <t>Superannuation funds</t>
  </si>
  <si>
    <t>Banking and financing; financial asset investing</t>
  </si>
  <si>
    <t>Library and other information services</t>
  </si>
  <si>
    <t>Telecommunications services including internet service providers</t>
  </si>
  <si>
    <t>Broadcasting and internet publishing</t>
  </si>
  <si>
    <t>Motion picture and sound recording activities</t>
  </si>
  <si>
    <t>Publishing (except internet and music publishing)</t>
  </si>
  <si>
    <t>Warehousing and storage services</t>
  </si>
  <si>
    <t>Other store based retailing; non-store and commission based retailing</t>
  </si>
  <si>
    <t>Department stores</t>
  </si>
  <si>
    <t>Recreational, clothing, footwear and personal accessory retailing</t>
  </si>
  <si>
    <t>Furniture, electrical and hardware retailing</t>
  </si>
  <si>
    <t>Specialised food retailing</t>
  </si>
  <si>
    <t>Supermarket and grocery stores</t>
  </si>
  <si>
    <t>Fuel retailing</t>
  </si>
  <si>
    <t>Motor vehicle and parts retailing</t>
  </si>
  <si>
    <t>Other goods and commission based wholesaling</t>
  </si>
  <si>
    <t>Grocery, liquor and tobacco product wholesaling</t>
  </si>
  <si>
    <t>Motor vehicle and motor vehicle parts wholesaling</t>
  </si>
  <si>
    <t>Machinery and equipment wholesaling</t>
  </si>
  <si>
    <t>Basic material wholesaling</t>
  </si>
  <si>
    <t>Construction services</t>
  </si>
  <si>
    <t>Heavy and civil engineering construction</t>
  </si>
  <si>
    <t>Non-residential building construction</t>
  </si>
  <si>
    <t>Residential building construction</t>
  </si>
  <si>
    <t>Sewerage and drainage services</t>
  </si>
  <si>
    <t>Electricity transmission and distribution</t>
  </si>
  <si>
    <t>Electricity generation and on-selling</t>
  </si>
  <si>
    <t>Machinery manufacturing</t>
  </si>
  <si>
    <t>Fabricated metal product manufacturing</t>
  </si>
  <si>
    <t>Polymer product and rubber product manufacturing</t>
  </si>
  <si>
    <t>Basic chemical and basic polymer manufacturing</t>
  </si>
  <si>
    <t>Printing</t>
  </si>
  <si>
    <t>Exploration and other mining support services</t>
  </si>
  <si>
    <t>Metal ore and non-metallic mineral mining and quarrying</t>
  </si>
  <si>
    <t>Oil and gas extraction</t>
  </si>
  <si>
    <t>Agriculture, forestry and fishing support services</t>
  </si>
  <si>
    <t>Forestry and logging</t>
  </si>
  <si>
    <t>co2e - INCLUDING PROCESS EMISSIONS</t>
  </si>
  <si>
    <t>2007 I/O TABLES NZSIOC</t>
  </si>
  <si>
    <t>C TABLE</t>
  </si>
  <si>
    <t>AVG IN 2007 without process emissions</t>
  </si>
  <si>
    <t>INCOME TABLE PE</t>
  </si>
  <si>
    <t>ANNUAL CARBON EMISSIONS FOR AVERAGE HOUSEHOLD IN 2007 FOR THIS HOUSEHOLD BREAKDOWN</t>
  </si>
  <si>
    <t>FOOD TOTAL</t>
  </si>
  <si>
    <t>INCOME FOOD TABLE</t>
  </si>
  <si>
    <t>TRANSPORT TABLE</t>
  </si>
  <si>
    <t>TRANSPORT TOTAL</t>
  </si>
</sst>
</file>

<file path=xl/styles.xml><?xml version="1.0" encoding="utf-8"?>
<styleSheet xmlns="http://schemas.openxmlformats.org/spreadsheetml/2006/main">
  <numFmts count="4">
    <numFmt numFmtId="164" formatCode="0.0000000"/>
    <numFmt numFmtId="165" formatCode="0.000000000"/>
    <numFmt numFmtId="166" formatCode="0.00000000"/>
    <numFmt numFmtId="167" formatCode="0.0%"/>
  </numFmts>
  <fonts count="25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8"/>
      <color theme="1"/>
      <name val="Arial"/>
      <family val="2"/>
    </font>
    <font>
      <b/>
      <u/>
      <sz val="8"/>
      <name val="Arial"/>
      <family val="2"/>
    </font>
    <font>
      <sz val="8"/>
      <name val="Arial Mäori"/>
      <family val="2"/>
    </font>
    <font>
      <sz val="10"/>
      <color theme="1"/>
      <name val="Arial Mäori"/>
      <family val="2"/>
    </font>
    <font>
      <b/>
      <sz val="8"/>
      <color indexed="9"/>
      <name val="Verdana"/>
      <family val="2"/>
    </font>
    <font>
      <u/>
      <sz val="8"/>
      <color indexed="9"/>
      <name val="Verdana"/>
      <family val="2"/>
    </font>
    <font>
      <b/>
      <u/>
      <sz val="8"/>
      <name val="Verdana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sz val="8"/>
      <name val="Verdana"/>
      <family val="2"/>
    </font>
    <font>
      <sz val="8"/>
      <color indexed="81"/>
      <name val="Tahom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u/>
      <sz val="8"/>
      <color indexed="9"/>
      <name val="Verdana"/>
      <family val="2"/>
    </font>
    <font>
      <b/>
      <u/>
      <sz val="9"/>
      <color indexed="56"/>
      <name val="Verdana"/>
      <family val="2"/>
    </font>
    <font>
      <i/>
      <sz val="8"/>
      <color theme="1"/>
      <name val="Arial"/>
      <family val="2"/>
    </font>
    <font>
      <b/>
      <i/>
      <u/>
      <sz val="8"/>
      <color theme="1"/>
      <name val="Arial"/>
      <family val="2"/>
    </font>
    <font>
      <b/>
      <i/>
      <sz val="8"/>
      <color theme="1"/>
      <name val="Arial"/>
      <family val="2"/>
    </font>
    <font>
      <sz val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7999A"/>
        <bgColor indexed="64"/>
      </patternFill>
    </fill>
    <fill>
      <patternFill patternType="solid">
        <fgColor rgb="FFD7F7F6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EEEEEE"/>
        <bgColor indexed="64"/>
      </patternFill>
    </fill>
  </fills>
  <borders count="19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4" fontId="24" fillId="0" borderId="0"/>
  </cellStyleXfs>
  <cellXfs count="103">
    <xf numFmtId="0" fontId="0" fillId="0" borderId="0" xfId="0"/>
    <xf numFmtId="0" fontId="5" fillId="2" borderId="1" xfId="2" quotePrefix="1" applyNumberFormat="1" applyFont="1" applyFill="1" applyBorder="1" applyAlignment="1">
      <alignment horizontal="left"/>
    </xf>
    <xf numFmtId="164" fontId="5" fillId="2" borderId="1" xfId="2" quotePrefix="1" applyNumberFormat="1" applyFont="1" applyFill="1" applyBorder="1" applyAlignment="1">
      <alignment horizontal="left"/>
    </xf>
    <xf numFmtId="0" fontId="5" fillId="0" borderId="1" xfId="2" quotePrefix="1" applyNumberFormat="1" applyFont="1" applyFill="1" applyBorder="1" applyAlignment="1">
      <alignment horizontal="left"/>
    </xf>
    <xf numFmtId="0" fontId="3" fillId="0" borderId="0" xfId="1"/>
    <xf numFmtId="0" fontId="15" fillId="0" borderId="0" xfId="1" applyFont="1" applyAlignment="1">
      <alignment horizontal="left"/>
    </xf>
    <xf numFmtId="0" fontId="17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5" fillId="6" borderId="5" xfId="1" applyNumberFormat="1" applyFont="1" applyFill="1" applyBorder="1" applyAlignment="1">
      <alignment horizontal="right"/>
    </xf>
    <xf numFmtId="0" fontId="13" fillId="5" borderId="5" xfId="1" applyFont="1" applyFill="1" applyBorder="1" applyAlignment="1">
      <alignment horizontal="center"/>
    </xf>
    <xf numFmtId="0" fontId="5" fillId="0" borderId="5" xfId="1" applyNumberFormat="1" applyFont="1" applyBorder="1" applyAlignment="1">
      <alignment horizontal="right"/>
    </xf>
    <xf numFmtId="0" fontId="15" fillId="4" borderId="5" xfId="1" applyFont="1" applyFill="1" applyBorder="1" applyAlignment="1">
      <alignment vertical="top" wrapText="1"/>
    </xf>
    <xf numFmtId="0" fontId="18" fillId="3" borderId="5" xfId="1" applyFont="1" applyFill="1" applyBorder="1" applyAlignment="1">
      <alignment horizontal="center" vertical="top" wrapText="1"/>
    </xf>
    <xf numFmtId="0" fontId="11" fillId="3" borderId="5" xfId="1" applyFont="1" applyFill="1" applyBorder="1" applyAlignment="1">
      <alignment horizontal="center" vertical="top" wrapText="1"/>
    </xf>
    <xf numFmtId="0" fontId="20" fillId="0" borderId="5" xfId="1" applyFont="1" applyBorder="1" applyAlignment="1">
      <alignment horizontal="left" wrapText="1"/>
    </xf>
    <xf numFmtId="0" fontId="5" fillId="0" borderId="5" xfId="1" applyFont="1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164" fontId="2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164" fontId="4" fillId="2" borderId="1" xfId="2" quotePrefix="1" applyNumberFormat="1" applyFont="1" applyFill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164" fontId="4" fillId="2" borderId="1" xfId="1" applyNumberFormat="1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164" fontId="22" fillId="0" borderId="1" xfId="0" applyNumberFormat="1" applyFont="1" applyBorder="1" applyAlignment="1">
      <alignment horizontal="left"/>
    </xf>
    <xf numFmtId="2" fontId="5" fillId="0" borderId="1" xfId="1" applyNumberFormat="1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164" fontId="23" fillId="0" borderId="1" xfId="0" applyNumberFormat="1" applyFont="1" applyBorder="1" applyAlignment="1">
      <alignment horizontal="left"/>
    </xf>
    <xf numFmtId="2" fontId="8" fillId="0" borderId="1" xfId="1" applyNumberFormat="1" applyFont="1" applyFill="1" applyBorder="1" applyAlignment="1">
      <alignment horizontal="left"/>
    </xf>
    <xf numFmtId="166" fontId="1" fillId="0" borderId="1" xfId="0" applyNumberFormat="1" applyFont="1" applyBorder="1" applyAlignment="1">
      <alignment horizontal="left"/>
    </xf>
    <xf numFmtId="165" fontId="2" fillId="0" borderId="1" xfId="0" applyNumberFormat="1" applyFont="1" applyBorder="1" applyAlignment="1">
      <alignment horizontal="left"/>
    </xf>
    <xf numFmtId="0" fontId="22" fillId="0" borderId="1" xfId="0" applyFont="1" applyBorder="1" applyAlignment="1">
      <alignment horizontal="left"/>
    </xf>
    <xf numFmtId="4" fontId="7" fillId="0" borderId="1" xfId="0" applyNumberFormat="1" applyFont="1" applyFill="1" applyBorder="1" applyAlignment="1">
      <alignment horizontal="left" vertical="top"/>
    </xf>
    <xf numFmtId="4" fontId="5" fillId="0" borderId="1" xfId="0" applyNumberFormat="1" applyFont="1" applyFill="1" applyBorder="1" applyAlignment="1">
      <alignment horizontal="left" vertical="top"/>
    </xf>
    <xf numFmtId="2" fontId="8" fillId="0" borderId="1" xfId="1" applyNumberFormat="1" applyFont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1" fillId="0" borderId="1" xfId="0" applyNumberFormat="1" applyFont="1" applyBorder="1" applyAlignment="1">
      <alignment horizontal="left"/>
    </xf>
    <xf numFmtId="0" fontId="5" fillId="6" borderId="1" xfId="0" applyNumberFormat="1" applyFont="1" applyFill="1" applyBorder="1" applyAlignment="1">
      <alignment horizontal="left"/>
    </xf>
    <xf numFmtId="0" fontId="13" fillId="5" borderId="1" xfId="0" applyFont="1" applyFill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15" fillId="4" borderId="1" xfId="0" applyFont="1" applyFill="1" applyBorder="1" applyAlignment="1">
      <alignment horizontal="left" vertical="top" wrapText="1"/>
    </xf>
    <xf numFmtId="0" fontId="21" fillId="0" borderId="1" xfId="0" applyFont="1" applyBorder="1" applyAlignment="1">
      <alignment horizontal="left"/>
    </xf>
    <xf numFmtId="0" fontId="11" fillId="3" borderId="1" xfId="0" applyFont="1" applyFill="1" applyBorder="1" applyAlignment="1">
      <alignment horizontal="left" vertical="top" wrapText="1"/>
    </xf>
    <xf numFmtId="167" fontId="2" fillId="0" borderId="0" xfId="0" applyNumberFormat="1" applyFont="1" applyAlignment="1">
      <alignment horizontal="left"/>
    </xf>
    <xf numFmtId="10" fontId="2" fillId="0" borderId="0" xfId="0" applyNumberFormat="1" applyFont="1" applyAlignment="1">
      <alignment horizontal="left"/>
    </xf>
    <xf numFmtId="0" fontId="15" fillId="4" borderId="13" xfId="0" applyFont="1" applyFill="1" applyBorder="1" applyAlignment="1">
      <alignment horizontal="left" vertical="top" wrapText="1"/>
    </xf>
    <xf numFmtId="0" fontId="15" fillId="4" borderId="12" xfId="0" applyFont="1" applyFill="1" applyBorder="1" applyAlignment="1">
      <alignment horizontal="left" vertical="top" wrapText="1"/>
    </xf>
    <xf numFmtId="0" fontId="15" fillId="4" borderId="11" xfId="0" applyFont="1" applyFill="1" applyBorder="1" applyAlignment="1">
      <alignment horizontal="left" vertical="top" wrapText="1"/>
    </xf>
    <xf numFmtId="0" fontId="10" fillId="3" borderId="10" xfId="0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12" fillId="4" borderId="10" xfId="0" applyFont="1" applyFill="1" applyBorder="1" applyAlignment="1">
      <alignment horizontal="left" wrapText="1"/>
    </xf>
    <xf numFmtId="0" fontId="12" fillId="4" borderId="14" xfId="0" applyFont="1" applyFill="1" applyBorder="1" applyAlignment="1">
      <alignment horizontal="left" wrapText="1"/>
    </xf>
    <xf numFmtId="0" fontId="12" fillId="4" borderId="9" xfId="0" applyFont="1" applyFill="1" applyBorder="1" applyAlignment="1">
      <alignment horizontal="left" wrapText="1"/>
    </xf>
    <xf numFmtId="0" fontId="14" fillId="4" borderId="10" xfId="0" applyFont="1" applyFill="1" applyBorder="1" applyAlignment="1">
      <alignment horizontal="left" vertical="top" wrapText="1"/>
    </xf>
    <xf numFmtId="0" fontId="14" fillId="4" borderId="14" xfId="0" applyFont="1" applyFill="1" applyBorder="1" applyAlignment="1">
      <alignment horizontal="left" vertical="top" wrapText="1"/>
    </xf>
    <xf numFmtId="0" fontId="14" fillId="4" borderId="9" xfId="0" applyFont="1" applyFill="1" applyBorder="1" applyAlignment="1">
      <alignment horizontal="left" vertical="top" wrapText="1"/>
    </xf>
    <xf numFmtId="0" fontId="14" fillId="4" borderId="13" xfId="0" applyFont="1" applyFill="1" applyBorder="1" applyAlignment="1">
      <alignment horizontal="left" vertical="top" wrapText="1"/>
    </xf>
    <xf numFmtId="0" fontId="14" fillId="4" borderId="12" xfId="0" applyFont="1" applyFill="1" applyBorder="1" applyAlignment="1">
      <alignment horizontal="left" vertical="top" wrapText="1"/>
    </xf>
    <xf numFmtId="0" fontId="14" fillId="4" borderId="11" xfId="0" applyFont="1" applyFill="1" applyBorder="1" applyAlignment="1">
      <alignment horizontal="left" vertical="top" wrapText="1"/>
    </xf>
    <xf numFmtId="0" fontId="15" fillId="4" borderId="10" xfId="0" applyFont="1" applyFill="1" applyBorder="1" applyAlignment="1">
      <alignment horizontal="left" vertical="top" wrapText="1"/>
    </xf>
    <xf numFmtId="0" fontId="15" fillId="4" borderId="9" xfId="0" applyFont="1" applyFill="1" applyBorder="1" applyAlignment="1">
      <alignment horizontal="left" vertical="top" wrapText="1"/>
    </xf>
    <xf numFmtId="0" fontId="15" fillId="4" borderId="6" xfId="1" applyFont="1" applyFill="1" applyBorder="1" applyAlignment="1">
      <alignment vertical="top" wrapText="1"/>
    </xf>
    <xf numFmtId="0" fontId="15" fillId="4" borderId="7" xfId="1" applyFont="1" applyFill="1" applyBorder="1" applyAlignment="1">
      <alignment vertical="top" wrapText="1"/>
    </xf>
    <xf numFmtId="0" fontId="15" fillId="4" borderId="8" xfId="1" applyFont="1" applyFill="1" applyBorder="1" applyAlignment="1">
      <alignment vertical="top" wrapText="1"/>
    </xf>
    <xf numFmtId="0" fontId="15" fillId="4" borderId="2" xfId="1" applyFont="1" applyFill="1" applyBorder="1" applyAlignment="1">
      <alignment vertical="top" wrapText="1"/>
    </xf>
    <xf numFmtId="0" fontId="15" fillId="4" borderId="4" xfId="1" applyFont="1" applyFill="1" applyBorder="1" applyAlignment="1">
      <alignment vertical="top" wrapText="1"/>
    </xf>
    <xf numFmtId="0" fontId="14" fillId="4" borderId="2" xfId="1" applyFont="1" applyFill="1" applyBorder="1" applyAlignment="1">
      <alignment vertical="top" wrapText="1"/>
    </xf>
    <xf numFmtId="0" fontId="14" fillId="4" borderId="4" xfId="1" applyFont="1" applyFill="1" applyBorder="1" applyAlignment="1">
      <alignment vertical="top" wrapText="1"/>
    </xf>
    <xf numFmtId="0" fontId="12" fillId="4" borderId="2" xfId="1" applyFont="1" applyFill="1" applyBorder="1" applyAlignment="1">
      <alignment wrapText="1"/>
    </xf>
    <xf numFmtId="0" fontId="12" fillId="4" borderId="3" xfId="1" applyFont="1" applyFill="1" applyBorder="1" applyAlignment="1">
      <alignment wrapText="1"/>
    </xf>
    <xf numFmtId="0" fontId="12" fillId="4" borderId="4" xfId="1" applyFont="1" applyFill="1" applyBorder="1" applyAlignment="1">
      <alignment wrapText="1"/>
    </xf>
    <xf numFmtId="0" fontId="14" fillId="4" borderId="3" xfId="1" applyFont="1" applyFill="1" applyBorder="1" applyAlignment="1">
      <alignment vertical="top" wrapText="1"/>
    </xf>
    <xf numFmtId="0" fontId="14" fillId="4" borderId="6" xfId="1" applyFont="1" applyFill="1" applyBorder="1" applyAlignment="1">
      <alignment vertical="top" wrapText="1"/>
    </xf>
    <xf numFmtId="0" fontId="14" fillId="4" borderId="7" xfId="1" applyFont="1" applyFill="1" applyBorder="1" applyAlignment="1">
      <alignment vertical="top" wrapText="1"/>
    </xf>
    <xf numFmtId="0" fontId="14" fillId="4" borderId="8" xfId="1" applyFont="1" applyFill="1" applyBorder="1" applyAlignment="1">
      <alignment vertical="top" wrapText="1"/>
    </xf>
    <xf numFmtId="0" fontId="19" fillId="3" borderId="2" xfId="1" applyFont="1" applyFill="1" applyBorder="1" applyAlignment="1">
      <alignment horizontal="right" vertical="center" wrapText="1"/>
    </xf>
    <xf numFmtId="0" fontId="19" fillId="3" borderId="3" xfId="1" applyFont="1" applyFill="1" applyBorder="1" applyAlignment="1">
      <alignment horizontal="right" vertical="center" wrapText="1"/>
    </xf>
    <xf numFmtId="0" fontId="19" fillId="3" borderId="4" xfId="1" applyFont="1" applyFill="1" applyBorder="1" applyAlignment="1">
      <alignment horizontal="right" vertical="center" wrapText="1"/>
    </xf>
    <xf numFmtId="0" fontId="18" fillId="3" borderId="2" xfId="1" applyFont="1" applyFill="1" applyBorder="1" applyAlignment="1">
      <alignment horizontal="center" vertical="top" wrapText="1"/>
    </xf>
    <xf numFmtId="0" fontId="18" fillId="3" borderId="3" xfId="1" applyFont="1" applyFill="1" applyBorder="1" applyAlignment="1">
      <alignment horizontal="center" vertical="top" wrapText="1"/>
    </xf>
    <xf numFmtId="0" fontId="18" fillId="3" borderId="4" xfId="1" applyFont="1" applyFill="1" applyBorder="1" applyAlignment="1">
      <alignment horizontal="center" vertical="top" wrapText="1"/>
    </xf>
    <xf numFmtId="0" fontId="10" fillId="3" borderId="2" xfId="1" applyFont="1" applyFill="1" applyBorder="1" applyAlignment="1">
      <alignment horizontal="right" vertical="center" wrapText="1"/>
    </xf>
    <xf numFmtId="0" fontId="10" fillId="3" borderId="3" xfId="1" applyFont="1" applyFill="1" applyBorder="1" applyAlignment="1">
      <alignment horizontal="right" vertical="center" wrapText="1"/>
    </xf>
    <xf numFmtId="0" fontId="10" fillId="3" borderId="4" xfId="1" applyFont="1" applyFill="1" applyBorder="1" applyAlignment="1">
      <alignment horizontal="right" vertical="center" wrapText="1"/>
    </xf>
    <xf numFmtId="0" fontId="11" fillId="3" borderId="2" xfId="1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top" wrapText="1"/>
    </xf>
    <xf numFmtId="0" fontId="11" fillId="3" borderId="4" xfId="1" applyFont="1" applyFill="1" applyBorder="1" applyAlignment="1">
      <alignment horizontal="center" vertical="top" wrapText="1"/>
    </xf>
    <xf numFmtId="164" fontId="4" fillId="2" borderId="10" xfId="2" quotePrefix="1" applyNumberFormat="1" applyFont="1" applyFill="1" applyBorder="1" applyAlignment="1">
      <alignment horizontal="left"/>
    </xf>
    <xf numFmtId="0" fontId="2" fillId="0" borderId="9" xfId="0" applyFont="1" applyBorder="1" applyAlignment="1">
      <alignment horizontal="left"/>
    </xf>
    <xf numFmtId="164" fontId="1" fillId="0" borderId="13" xfId="0" applyNumberFormat="1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0" fillId="0" borderId="15" xfId="0" applyBorder="1"/>
    <xf numFmtId="11" fontId="0" fillId="0" borderId="15" xfId="0" applyNumberFormat="1" applyBorder="1"/>
    <xf numFmtId="0" fontId="0" fillId="0" borderId="16" xfId="0" applyBorder="1"/>
    <xf numFmtId="0" fontId="0" fillId="0" borderId="17" xfId="0" applyBorder="1"/>
    <xf numFmtId="11" fontId="0" fillId="0" borderId="17" xfId="0" applyNumberFormat="1" applyBorder="1"/>
    <xf numFmtId="11" fontId="0" fillId="0" borderId="18" xfId="0" applyNumberFormat="1" applyBorder="1"/>
    <xf numFmtId="0" fontId="2" fillId="0" borderId="18" xfId="0" applyFont="1" applyBorder="1" applyAlignment="1">
      <alignment horizontal="left"/>
    </xf>
    <xf numFmtId="0" fontId="2" fillId="0" borderId="17" xfId="0" applyFont="1" applyBorder="1" applyAlignment="1">
      <alignment horizontal="left"/>
    </xf>
  </cellXfs>
  <cellStyles count="7">
    <cellStyle name="Normal" xfId="0" builtinId="0"/>
    <cellStyle name="Normal 2" xfId="3"/>
    <cellStyle name="Normal 2 2" xfId="1"/>
    <cellStyle name="Normal 3" xfId="2"/>
    <cellStyle name="Normal 4" xfId="5"/>
    <cellStyle name="Normal 6" xfId="4"/>
    <cellStyle name="Обычный_CRF2002 (1)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0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10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13" Type="http://schemas.openxmlformats.org/officeDocument/2006/relationships/comments" Target="../comments11.xml"/><Relationship Id="rId3" Type="http://schemas.openxmlformats.org/officeDocument/2006/relationships/hyperlink" Target="http://nzdotstat.stats.govt.nz/OECDStat_Metadata/ShowMetadata.ashx?Dataset=TABLECODE332&amp;Coords=%5bINCOME_GROUP%5d.%5b1%5d&amp;ShowOnWeb=true&amp;Lang=en" TargetMode="External"/><Relationship Id="rId7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12" Type="http://schemas.openxmlformats.org/officeDocument/2006/relationships/vmlDrawing" Target="../drawings/vmlDrawing11.vml"/><Relationship Id="rId2" Type="http://schemas.openxmlformats.org/officeDocument/2006/relationships/hyperlink" Target="http://nzdotstat.stats.govt.nz/OECDStat_Metadata/ShowMetadata.ashx?Dataset=TABLECODE332&amp;Coords=%5bINCOME_GROUP%5d&amp;ShowOnWeb=true&amp;Lang=en" TargetMode="External"/><Relationship Id="rId1" Type="http://schemas.openxmlformats.org/officeDocument/2006/relationships/hyperlink" Target="http://nzdotstat.stats.govt.nz/OECDStat_Metadata/ShowMetadata.ashx?Dataset=TABLECODE332&amp;ShowOnWeb=true&amp;Lang=en" TargetMode="External"/><Relationship Id="rId6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11" Type="http://schemas.openxmlformats.org/officeDocument/2006/relationships/hyperlink" Target="http://nzdotstat.stats.govt.nz/" TargetMode="External"/><Relationship Id="rId5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10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4" Type="http://schemas.openxmlformats.org/officeDocument/2006/relationships/hyperlink" Target="http://nzdotstat.stats.govt.nz/OECDStat_Metadata/ShowMetadata.ashx?Dataset=TABLECODE332&amp;Coords=%5bYEAR_ENDED_JUNE%5d&amp;ShowOnWeb=true&amp;Lang=en" TargetMode="External"/><Relationship Id="rId9" Type="http://schemas.openxmlformats.org/officeDocument/2006/relationships/hyperlink" Target="http://nzdotstat.stats.govt.nz/OECDStat_Metadata/ShowMetadata.ashx?Dataset=TABLECODE332&amp;Coords=%5bCATEGORY%5d.%5b10%5d&amp;ShowOnWeb=true&amp;Lang=en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2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11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3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6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7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7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8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8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9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9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8"/>
  <sheetViews>
    <sheetView topLeftCell="A425" workbookViewId="0">
      <selection activeCell="B452" sqref="B452:B557"/>
    </sheetView>
  </sheetViews>
  <sheetFormatPr defaultRowHeight="11.25"/>
  <cols>
    <col min="1" max="1" width="25.42578125" style="20" customWidth="1"/>
    <col min="2" max="2" width="34.85546875" style="18" customWidth="1"/>
    <col min="3" max="3" width="31.7109375" style="18" customWidth="1"/>
    <col min="4" max="4" width="29" style="18" customWidth="1"/>
    <col min="5" max="6" width="28.42578125" style="18" customWidth="1"/>
    <col min="7" max="7" width="9.140625" style="18"/>
    <col min="8" max="8" width="16.7109375" style="19" customWidth="1"/>
    <col min="9" max="9" width="10.5703125" style="18" bestFit="1" customWidth="1"/>
    <col min="10" max="11" width="9.140625" style="18"/>
    <col min="12" max="12" width="9.140625" style="18" customWidth="1"/>
    <col min="13" max="16384" width="9.140625" style="18"/>
  </cols>
  <sheetData>
    <row r="1" spans="1:8" ht="21">
      <c r="A1" s="51" t="s">
        <v>282</v>
      </c>
      <c r="B1" s="52"/>
      <c r="C1" s="52"/>
      <c r="D1" s="53"/>
      <c r="E1" s="45" t="s">
        <v>283</v>
      </c>
      <c r="H1" s="44"/>
    </row>
    <row r="2" spans="1:8" ht="12.75">
      <c r="A2" s="54" t="s">
        <v>284</v>
      </c>
      <c r="B2" s="55"/>
      <c r="C2" s="56"/>
      <c r="D2" s="41" t="s">
        <v>285</v>
      </c>
      <c r="E2" s="41" t="s">
        <v>285</v>
      </c>
      <c r="H2" s="44"/>
    </row>
    <row r="3" spans="1:8" ht="12.75">
      <c r="A3" s="57" t="s">
        <v>286</v>
      </c>
      <c r="B3" s="58"/>
      <c r="C3" s="59"/>
      <c r="D3" s="41" t="s">
        <v>285</v>
      </c>
      <c r="E3" s="10">
        <v>408</v>
      </c>
      <c r="H3" s="44"/>
    </row>
    <row r="4" spans="1:8" ht="12.75">
      <c r="A4" s="60" t="s">
        <v>286</v>
      </c>
      <c r="B4" s="63" t="s">
        <v>5</v>
      </c>
      <c r="C4" s="64"/>
      <c r="D4" s="41" t="s">
        <v>285</v>
      </c>
      <c r="E4" s="8">
        <v>70.7</v>
      </c>
      <c r="H4" s="44"/>
    </row>
    <row r="5" spans="1:8" ht="12.75">
      <c r="A5" s="61"/>
      <c r="B5" s="48" t="s">
        <v>5</v>
      </c>
      <c r="C5" s="43" t="s">
        <v>11</v>
      </c>
      <c r="D5" s="41" t="s">
        <v>285</v>
      </c>
      <c r="E5" s="10">
        <v>10.1</v>
      </c>
      <c r="H5" s="44"/>
    </row>
    <row r="6" spans="1:8" ht="12.75">
      <c r="A6" s="61"/>
      <c r="B6" s="49"/>
      <c r="C6" s="43" t="s">
        <v>287</v>
      </c>
      <c r="D6" s="41" t="s">
        <v>285</v>
      </c>
      <c r="E6" s="8">
        <v>11.5</v>
      </c>
      <c r="H6" s="44"/>
    </row>
    <row r="7" spans="1:8" ht="12.75">
      <c r="A7" s="61"/>
      <c r="B7" s="49"/>
      <c r="C7" s="43" t="s">
        <v>24</v>
      </c>
      <c r="D7" s="41" t="s">
        <v>285</v>
      </c>
      <c r="E7" s="10">
        <v>34.700000000000003</v>
      </c>
      <c r="H7" s="44"/>
    </row>
    <row r="8" spans="1:8" ht="12.75">
      <c r="A8" s="61"/>
      <c r="B8" s="49"/>
      <c r="C8" s="43" t="s">
        <v>33</v>
      </c>
      <c r="D8" s="41" t="s">
        <v>285</v>
      </c>
      <c r="E8" s="8">
        <v>4</v>
      </c>
      <c r="H8" s="44"/>
    </row>
    <row r="9" spans="1:8" ht="21">
      <c r="A9" s="61"/>
      <c r="B9" s="50"/>
      <c r="C9" s="43" t="s">
        <v>37</v>
      </c>
      <c r="D9" s="41" t="s">
        <v>285</v>
      </c>
      <c r="E9" s="10">
        <v>10.3</v>
      </c>
      <c r="H9" s="44"/>
    </row>
    <row r="10" spans="1:8" ht="12.75" customHeight="1">
      <c r="A10" s="61"/>
      <c r="B10" s="63" t="s">
        <v>288</v>
      </c>
      <c r="C10" s="64"/>
      <c r="D10" s="41" t="s">
        <v>285</v>
      </c>
      <c r="E10" s="8">
        <v>8.8000000000000007</v>
      </c>
      <c r="H10" s="44"/>
    </row>
    <row r="11" spans="1:8" ht="12.75" customHeight="1">
      <c r="A11" s="61"/>
      <c r="B11" s="48" t="s">
        <v>288</v>
      </c>
      <c r="C11" s="43" t="s">
        <v>44</v>
      </c>
      <c r="D11" s="41" t="s">
        <v>285</v>
      </c>
      <c r="E11" s="10">
        <v>5.6</v>
      </c>
      <c r="H11" s="44"/>
    </row>
    <row r="12" spans="1:8" ht="12.75">
      <c r="A12" s="61"/>
      <c r="B12" s="49"/>
      <c r="C12" s="43" t="s">
        <v>49</v>
      </c>
      <c r="D12" s="41" t="s">
        <v>285</v>
      </c>
      <c r="E12" s="8">
        <v>3.2</v>
      </c>
      <c r="H12" s="44"/>
    </row>
    <row r="13" spans="1:8" ht="12.75">
      <c r="A13" s="61"/>
      <c r="B13" s="50"/>
      <c r="C13" s="43" t="s">
        <v>50</v>
      </c>
      <c r="D13" s="41" t="s">
        <v>285</v>
      </c>
      <c r="E13" s="10" t="s">
        <v>289</v>
      </c>
      <c r="H13" s="44"/>
    </row>
    <row r="14" spans="1:8" ht="12.75">
      <c r="A14" s="61"/>
      <c r="B14" s="63" t="s">
        <v>52</v>
      </c>
      <c r="C14" s="64"/>
      <c r="D14" s="41" t="s">
        <v>285</v>
      </c>
      <c r="E14" s="8">
        <v>10.6</v>
      </c>
      <c r="H14" s="44"/>
    </row>
    <row r="15" spans="1:8" ht="12.75">
      <c r="A15" s="61"/>
      <c r="B15" s="48" t="s">
        <v>52</v>
      </c>
      <c r="C15" s="43" t="s">
        <v>53</v>
      </c>
      <c r="D15" s="41" t="s">
        <v>285</v>
      </c>
      <c r="E15" s="10">
        <v>8.5</v>
      </c>
      <c r="H15" s="44"/>
    </row>
    <row r="16" spans="1:8" ht="12.75">
      <c r="A16" s="61"/>
      <c r="B16" s="50"/>
      <c r="C16" s="43" t="s">
        <v>61</v>
      </c>
      <c r="D16" s="41" t="s">
        <v>285</v>
      </c>
      <c r="E16" s="8">
        <v>2.1</v>
      </c>
      <c r="H16" s="44"/>
    </row>
    <row r="17" spans="1:8" ht="12.75">
      <c r="A17" s="61"/>
      <c r="B17" s="63" t="s">
        <v>70</v>
      </c>
      <c r="C17" s="64"/>
      <c r="D17" s="41" t="s">
        <v>285</v>
      </c>
      <c r="E17" s="10">
        <v>123.9</v>
      </c>
      <c r="H17" s="44"/>
    </row>
    <row r="18" spans="1:8" ht="12.75">
      <c r="A18" s="61"/>
      <c r="B18" s="48" t="s">
        <v>70</v>
      </c>
      <c r="C18" s="43" t="s">
        <v>71</v>
      </c>
      <c r="D18" s="41" t="s">
        <v>285</v>
      </c>
      <c r="E18" s="8">
        <v>45.8</v>
      </c>
      <c r="H18" s="44"/>
    </row>
    <row r="19" spans="1:8" ht="12.75">
      <c r="A19" s="61"/>
      <c r="B19" s="49"/>
      <c r="C19" s="43" t="s">
        <v>74</v>
      </c>
      <c r="D19" s="41" t="s">
        <v>285</v>
      </c>
      <c r="E19" s="10">
        <v>17.5</v>
      </c>
      <c r="H19" s="44"/>
    </row>
    <row r="20" spans="1:8" ht="12.75">
      <c r="A20" s="61"/>
      <c r="B20" s="49"/>
      <c r="C20" s="43" t="s">
        <v>81</v>
      </c>
      <c r="D20" s="41" t="s">
        <v>285</v>
      </c>
      <c r="E20" s="8" t="s">
        <v>289</v>
      </c>
      <c r="H20" s="44"/>
    </row>
    <row r="21" spans="1:8" ht="12.75">
      <c r="A21" s="61"/>
      <c r="B21" s="49"/>
      <c r="C21" s="43" t="s">
        <v>85</v>
      </c>
      <c r="D21" s="41" t="s">
        <v>285</v>
      </c>
      <c r="E21" s="10">
        <v>19</v>
      </c>
      <c r="H21" s="44"/>
    </row>
    <row r="22" spans="1:8" ht="12.75">
      <c r="A22" s="61"/>
      <c r="B22" s="49"/>
      <c r="C22" s="43" t="s">
        <v>93</v>
      </c>
      <c r="D22" s="41" t="s">
        <v>285</v>
      </c>
      <c r="E22" s="8">
        <v>26.5</v>
      </c>
      <c r="H22" s="44"/>
    </row>
    <row r="23" spans="1:8" ht="12.75">
      <c r="A23" s="61"/>
      <c r="B23" s="50"/>
      <c r="C23" s="43" t="s">
        <v>103</v>
      </c>
      <c r="D23" s="41" t="s">
        <v>285</v>
      </c>
      <c r="E23" s="10" t="s">
        <v>289</v>
      </c>
      <c r="H23" s="44"/>
    </row>
    <row r="24" spans="1:8" ht="12.75">
      <c r="A24" s="61"/>
      <c r="B24" s="63" t="s">
        <v>106</v>
      </c>
      <c r="C24" s="64"/>
      <c r="D24" s="41" t="s">
        <v>285</v>
      </c>
      <c r="E24" s="8">
        <v>21.4</v>
      </c>
      <c r="H24" s="44"/>
    </row>
    <row r="25" spans="1:8" ht="21">
      <c r="A25" s="61"/>
      <c r="B25" s="48" t="s">
        <v>106</v>
      </c>
      <c r="C25" s="43" t="s">
        <v>290</v>
      </c>
      <c r="D25" s="41" t="s">
        <v>285</v>
      </c>
      <c r="E25" s="10">
        <v>7.9</v>
      </c>
      <c r="H25" s="44"/>
    </row>
    <row r="26" spans="1:8" ht="12.75">
      <c r="A26" s="61"/>
      <c r="B26" s="49"/>
      <c r="C26" s="43" t="s">
        <v>112</v>
      </c>
      <c r="D26" s="41" t="s">
        <v>285</v>
      </c>
      <c r="E26" s="8" t="s">
        <v>289</v>
      </c>
      <c r="H26" s="44"/>
    </row>
    <row r="27" spans="1:8" ht="12.75">
      <c r="A27" s="61"/>
      <c r="B27" s="49"/>
      <c r="C27" s="43" t="s">
        <v>113</v>
      </c>
      <c r="D27" s="41" t="s">
        <v>285</v>
      </c>
      <c r="E27" s="10">
        <v>4.0999999999999996</v>
      </c>
      <c r="H27" s="44"/>
    </row>
    <row r="28" spans="1:8" ht="21">
      <c r="A28" s="61"/>
      <c r="B28" s="49"/>
      <c r="C28" s="43" t="s">
        <v>291</v>
      </c>
      <c r="D28" s="41" t="s">
        <v>285</v>
      </c>
      <c r="E28" s="8">
        <v>1.3</v>
      </c>
      <c r="H28" s="44"/>
    </row>
    <row r="29" spans="1:8" ht="21">
      <c r="A29" s="61"/>
      <c r="B29" s="49"/>
      <c r="C29" s="43" t="s">
        <v>121</v>
      </c>
      <c r="D29" s="41" t="s">
        <v>285</v>
      </c>
      <c r="E29" s="10">
        <v>2.4</v>
      </c>
      <c r="H29" s="44"/>
    </row>
    <row r="30" spans="1:8" ht="21">
      <c r="A30" s="61"/>
      <c r="B30" s="50"/>
      <c r="C30" s="43" t="s">
        <v>124</v>
      </c>
      <c r="D30" s="41" t="s">
        <v>285</v>
      </c>
      <c r="E30" s="8">
        <v>3.5</v>
      </c>
      <c r="H30" s="44"/>
    </row>
    <row r="31" spans="1:8" ht="12.75">
      <c r="A31" s="61"/>
      <c r="B31" s="63" t="s">
        <v>130</v>
      </c>
      <c r="C31" s="64"/>
      <c r="D31" s="41" t="s">
        <v>285</v>
      </c>
      <c r="E31" s="10">
        <v>9.9</v>
      </c>
      <c r="H31" s="44"/>
    </row>
    <row r="32" spans="1:8" ht="21">
      <c r="A32" s="61"/>
      <c r="B32" s="48" t="s">
        <v>130</v>
      </c>
      <c r="C32" s="43" t="s">
        <v>131</v>
      </c>
      <c r="D32" s="41" t="s">
        <v>285</v>
      </c>
      <c r="E32" s="8">
        <v>4.8</v>
      </c>
      <c r="H32" s="44"/>
    </row>
    <row r="33" spans="1:8" ht="12.75">
      <c r="A33" s="61"/>
      <c r="B33" s="49"/>
      <c r="C33" s="43" t="s">
        <v>135</v>
      </c>
      <c r="D33" s="41" t="s">
        <v>285</v>
      </c>
      <c r="E33" s="10" t="s">
        <v>289</v>
      </c>
      <c r="H33" s="44"/>
    </row>
    <row r="34" spans="1:8" ht="12.75">
      <c r="A34" s="61"/>
      <c r="B34" s="50"/>
      <c r="C34" s="43" t="s">
        <v>140</v>
      </c>
      <c r="D34" s="41" t="s">
        <v>285</v>
      </c>
      <c r="E34" s="8" t="s">
        <v>289</v>
      </c>
      <c r="H34" s="44"/>
    </row>
    <row r="35" spans="1:8" ht="12.75">
      <c r="A35" s="61"/>
      <c r="B35" s="63" t="s">
        <v>143</v>
      </c>
      <c r="C35" s="64"/>
      <c r="D35" s="41" t="s">
        <v>285</v>
      </c>
      <c r="E35" s="10">
        <v>55.7</v>
      </c>
      <c r="H35" s="44"/>
    </row>
    <row r="36" spans="1:8" ht="12.75">
      <c r="A36" s="61"/>
      <c r="B36" s="48" t="s">
        <v>143</v>
      </c>
      <c r="C36" s="43" t="s">
        <v>144</v>
      </c>
      <c r="D36" s="41" t="s">
        <v>285</v>
      </c>
      <c r="E36" s="8">
        <v>20.6</v>
      </c>
      <c r="H36" s="44"/>
    </row>
    <row r="37" spans="1:8" ht="21">
      <c r="A37" s="61"/>
      <c r="B37" s="49"/>
      <c r="C37" s="43" t="s">
        <v>150</v>
      </c>
      <c r="D37" s="41" t="s">
        <v>285</v>
      </c>
      <c r="E37" s="10">
        <v>28.5</v>
      </c>
      <c r="H37" s="44"/>
    </row>
    <row r="38" spans="1:8" ht="12.75">
      <c r="A38" s="61"/>
      <c r="B38" s="50"/>
      <c r="C38" s="43" t="s">
        <v>158</v>
      </c>
      <c r="D38" s="41" t="s">
        <v>285</v>
      </c>
      <c r="E38" s="8">
        <v>6.6</v>
      </c>
      <c r="H38" s="44"/>
    </row>
    <row r="39" spans="1:8" ht="12.75">
      <c r="A39" s="61"/>
      <c r="B39" s="63" t="s">
        <v>170</v>
      </c>
      <c r="C39" s="64"/>
      <c r="D39" s="41" t="s">
        <v>285</v>
      </c>
      <c r="E39" s="10">
        <v>20.2</v>
      </c>
      <c r="H39" s="44"/>
    </row>
    <row r="40" spans="1:8" ht="12.75">
      <c r="A40" s="61"/>
      <c r="B40" s="48" t="s">
        <v>170</v>
      </c>
      <c r="C40" s="43" t="s">
        <v>171</v>
      </c>
      <c r="D40" s="41" t="s">
        <v>285</v>
      </c>
      <c r="E40" s="8">
        <v>0.8</v>
      </c>
      <c r="H40" s="44"/>
    </row>
    <row r="41" spans="1:8" ht="12.75">
      <c r="A41" s="61"/>
      <c r="B41" s="49"/>
      <c r="C41" s="43" t="s">
        <v>173</v>
      </c>
      <c r="D41" s="41" t="s">
        <v>285</v>
      </c>
      <c r="E41" s="10" t="s">
        <v>289</v>
      </c>
      <c r="H41" s="44"/>
    </row>
    <row r="42" spans="1:8" ht="12.75">
      <c r="A42" s="61"/>
      <c r="B42" s="50"/>
      <c r="C42" s="43" t="s">
        <v>174</v>
      </c>
      <c r="D42" s="41" t="s">
        <v>285</v>
      </c>
      <c r="E42" s="8">
        <v>19.399999999999999</v>
      </c>
      <c r="H42" s="44"/>
    </row>
    <row r="43" spans="1:8" ht="12.75">
      <c r="A43" s="61"/>
      <c r="B43" s="63" t="s">
        <v>177</v>
      </c>
      <c r="C43" s="64"/>
      <c r="D43" s="41" t="s">
        <v>285</v>
      </c>
      <c r="E43" s="10">
        <v>36.299999999999997</v>
      </c>
      <c r="H43" s="44"/>
    </row>
    <row r="44" spans="1:8" ht="21">
      <c r="A44" s="61"/>
      <c r="B44" s="48" t="s">
        <v>177</v>
      </c>
      <c r="C44" s="43" t="s">
        <v>178</v>
      </c>
      <c r="D44" s="41" t="s">
        <v>285</v>
      </c>
      <c r="E44" s="8">
        <v>4.2</v>
      </c>
      <c r="H44" s="44"/>
    </row>
    <row r="45" spans="1:8" ht="21">
      <c r="A45" s="61"/>
      <c r="B45" s="49"/>
      <c r="C45" s="43" t="s">
        <v>183</v>
      </c>
      <c r="D45" s="41" t="s">
        <v>285</v>
      </c>
      <c r="E45" s="10" t="s">
        <v>289</v>
      </c>
      <c r="H45" s="44"/>
    </row>
    <row r="46" spans="1:8" ht="21">
      <c r="A46" s="61"/>
      <c r="B46" s="49"/>
      <c r="C46" s="43" t="s">
        <v>184</v>
      </c>
      <c r="D46" s="41" t="s">
        <v>285</v>
      </c>
      <c r="E46" s="8">
        <v>10.1</v>
      </c>
      <c r="H46" s="44"/>
    </row>
    <row r="47" spans="1:8" ht="12.75">
      <c r="A47" s="61"/>
      <c r="B47" s="49"/>
      <c r="C47" s="43" t="s">
        <v>190</v>
      </c>
      <c r="D47" s="41" t="s">
        <v>285</v>
      </c>
      <c r="E47" s="10">
        <v>12.2</v>
      </c>
      <c r="H47" s="44"/>
    </row>
    <row r="48" spans="1:8" ht="12.75">
      <c r="A48" s="61"/>
      <c r="B48" s="49"/>
      <c r="C48" s="43" t="s">
        <v>292</v>
      </c>
      <c r="D48" s="41" t="s">
        <v>285</v>
      </c>
      <c r="E48" s="8">
        <v>5</v>
      </c>
      <c r="H48" s="44"/>
    </row>
    <row r="49" spans="1:8" ht="12.75">
      <c r="A49" s="61"/>
      <c r="B49" s="49"/>
      <c r="C49" s="43" t="s">
        <v>205</v>
      </c>
      <c r="D49" s="41" t="s">
        <v>285</v>
      </c>
      <c r="E49" s="10">
        <v>2</v>
      </c>
      <c r="H49" s="44"/>
    </row>
    <row r="50" spans="1:8" ht="12.75">
      <c r="A50" s="61"/>
      <c r="B50" s="49"/>
      <c r="C50" s="43" t="s">
        <v>207</v>
      </c>
      <c r="D50" s="41" t="s">
        <v>285</v>
      </c>
      <c r="E50" s="8" t="s">
        <v>289</v>
      </c>
      <c r="H50" s="44"/>
    </row>
    <row r="51" spans="1:8" ht="21">
      <c r="A51" s="61"/>
      <c r="B51" s="50"/>
      <c r="C51" s="43" t="s">
        <v>208</v>
      </c>
      <c r="D51" s="41" t="s">
        <v>285</v>
      </c>
      <c r="E51" s="10">
        <v>1</v>
      </c>
      <c r="H51" s="44"/>
    </row>
    <row r="52" spans="1:8" ht="12.75">
      <c r="A52" s="61"/>
      <c r="B52" s="57" t="s">
        <v>210</v>
      </c>
      <c r="C52" s="59"/>
      <c r="D52" s="41" t="s">
        <v>285</v>
      </c>
      <c r="E52" s="8" t="s">
        <v>289</v>
      </c>
      <c r="H52" s="44"/>
    </row>
    <row r="53" spans="1:8" ht="12.75">
      <c r="A53" s="61"/>
      <c r="B53" s="63" t="s">
        <v>220</v>
      </c>
      <c r="C53" s="64"/>
      <c r="D53" s="41" t="s">
        <v>285</v>
      </c>
      <c r="E53" s="10">
        <v>36.6</v>
      </c>
      <c r="H53" s="44"/>
    </row>
    <row r="54" spans="1:8" ht="12.75">
      <c r="A54" s="61"/>
      <c r="B54" s="48" t="s">
        <v>220</v>
      </c>
      <c r="C54" s="43" t="s">
        <v>221</v>
      </c>
      <c r="D54" s="41" t="s">
        <v>285</v>
      </c>
      <c r="E54" s="8">
        <v>6.8</v>
      </c>
      <c r="H54" s="44"/>
    </row>
    <row r="55" spans="1:8" ht="12.75">
      <c r="A55" s="61"/>
      <c r="B55" s="49"/>
      <c r="C55" s="43" t="s">
        <v>226</v>
      </c>
      <c r="D55" s="41" t="s">
        <v>285</v>
      </c>
      <c r="E55" s="10" t="s">
        <v>289</v>
      </c>
      <c r="H55" s="44"/>
    </row>
    <row r="56" spans="1:8" ht="12.75">
      <c r="A56" s="61"/>
      <c r="B56" s="49"/>
      <c r="C56" s="43" t="s">
        <v>293</v>
      </c>
      <c r="D56" s="41" t="s">
        <v>285</v>
      </c>
      <c r="E56" s="8">
        <v>4.3</v>
      </c>
      <c r="H56" s="44"/>
    </row>
    <row r="57" spans="1:8" ht="12.75">
      <c r="A57" s="61"/>
      <c r="B57" s="49"/>
      <c r="C57" s="43" t="s">
        <v>230</v>
      </c>
      <c r="D57" s="41" t="s">
        <v>285</v>
      </c>
      <c r="E57" s="10">
        <v>20</v>
      </c>
      <c r="H57" s="44"/>
    </row>
    <row r="58" spans="1:8" ht="12.75">
      <c r="A58" s="61"/>
      <c r="B58" s="49"/>
      <c r="C58" s="43" t="s">
        <v>239</v>
      </c>
      <c r="D58" s="41" t="s">
        <v>285</v>
      </c>
      <c r="E58" s="8">
        <v>2.1</v>
      </c>
      <c r="H58" s="44"/>
    </row>
    <row r="59" spans="1:8" ht="12.75">
      <c r="A59" s="61"/>
      <c r="B59" s="50"/>
      <c r="C59" s="43" t="s">
        <v>244</v>
      </c>
      <c r="D59" s="41" t="s">
        <v>285</v>
      </c>
      <c r="E59" s="10" t="s">
        <v>289</v>
      </c>
      <c r="H59" s="44"/>
    </row>
    <row r="60" spans="1:8" ht="12.75">
      <c r="A60" s="61"/>
      <c r="B60" s="63" t="s">
        <v>251</v>
      </c>
      <c r="C60" s="64"/>
      <c r="D60" s="41" t="s">
        <v>285</v>
      </c>
      <c r="E60" s="8">
        <v>18.3</v>
      </c>
      <c r="H60" s="44"/>
    </row>
    <row r="61" spans="1:8" ht="12.75">
      <c r="A61" s="61"/>
      <c r="B61" s="48" t="s">
        <v>251</v>
      </c>
      <c r="C61" s="43" t="s">
        <v>252</v>
      </c>
      <c r="D61" s="41" t="s">
        <v>285</v>
      </c>
      <c r="E61" s="10">
        <v>12.2</v>
      </c>
      <c r="H61" s="44"/>
    </row>
    <row r="62" spans="1:8" ht="12.75">
      <c r="A62" s="61"/>
      <c r="B62" s="49"/>
      <c r="C62" s="43" t="s">
        <v>257</v>
      </c>
      <c r="D62" s="41" t="s">
        <v>285</v>
      </c>
      <c r="E62" s="8">
        <v>0.9</v>
      </c>
      <c r="H62" s="44"/>
    </row>
    <row r="63" spans="1:8" ht="21">
      <c r="A63" s="61"/>
      <c r="B63" s="49"/>
      <c r="C63" s="43" t="s">
        <v>258</v>
      </c>
      <c r="D63" s="41" t="s">
        <v>285</v>
      </c>
      <c r="E63" s="10">
        <v>1.7</v>
      </c>
      <c r="H63" s="44"/>
    </row>
    <row r="64" spans="1:8" ht="12.75">
      <c r="A64" s="61"/>
      <c r="B64" s="49"/>
      <c r="C64" s="43" t="s">
        <v>259</v>
      </c>
      <c r="D64" s="41" t="s">
        <v>285</v>
      </c>
      <c r="E64" s="8" t="s">
        <v>289</v>
      </c>
      <c r="H64" s="44"/>
    </row>
    <row r="65" spans="1:9" ht="21">
      <c r="A65" s="61"/>
      <c r="B65" s="50"/>
      <c r="C65" s="43" t="s">
        <v>261</v>
      </c>
      <c r="D65" s="41" t="s">
        <v>285</v>
      </c>
      <c r="E65" s="10">
        <v>3.4</v>
      </c>
    </row>
    <row r="66" spans="1:9" ht="12.75">
      <c r="A66" s="62"/>
      <c r="B66" s="57" t="s">
        <v>294</v>
      </c>
      <c r="C66" s="59"/>
      <c r="D66" s="41" t="s">
        <v>285</v>
      </c>
      <c r="E66" s="8" t="s">
        <v>289</v>
      </c>
    </row>
    <row r="70" spans="1:9" s="20" customFormat="1">
      <c r="A70" s="20" t="s">
        <v>0</v>
      </c>
      <c r="H70" s="30"/>
    </row>
    <row r="72" spans="1:9">
      <c r="A72" s="20" t="s">
        <v>1</v>
      </c>
      <c r="B72" s="20" t="s">
        <v>2</v>
      </c>
      <c r="C72" s="20" t="s">
        <v>3</v>
      </c>
      <c r="D72" s="20" t="s">
        <v>4</v>
      </c>
    </row>
    <row r="74" spans="1:9" s="20" customFormat="1">
      <c r="A74" s="20" t="s">
        <v>5</v>
      </c>
      <c r="E74" s="20" t="s">
        <v>6</v>
      </c>
      <c r="F74" s="20" t="s">
        <v>7</v>
      </c>
      <c r="G74" s="20" t="s">
        <v>8</v>
      </c>
      <c r="H74" s="30" t="s">
        <v>9</v>
      </c>
      <c r="I74" s="20" t="s">
        <v>10</v>
      </c>
    </row>
    <row r="75" spans="1:9" s="20" customFormat="1">
      <c r="B75" s="20" t="s">
        <v>11</v>
      </c>
      <c r="E75" s="20">
        <f>E5</f>
        <v>10.1</v>
      </c>
      <c r="F75" s="20">
        <f>E75*(365.25/7)</f>
        <v>527.00357142857138</v>
      </c>
      <c r="G75" s="20">
        <v>0.99999999999999989</v>
      </c>
      <c r="H75" s="30"/>
      <c r="I75" s="20">
        <f>SUM(I77,I76)</f>
        <v>0.65798902065462384</v>
      </c>
    </row>
    <row r="76" spans="1:9">
      <c r="C76" s="20" t="s">
        <v>12</v>
      </c>
      <c r="D76" s="20"/>
      <c r="E76" s="18">
        <f>E75*G76</f>
        <v>4.1811827956989243</v>
      </c>
      <c r="F76" s="18">
        <f>E76*(365.25/7)</f>
        <v>218.16814516129031</v>
      </c>
      <c r="G76" s="18">
        <v>0.41397849462365588</v>
      </c>
      <c r="I76" s="18">
        <f>F76*AVERAGE(H78:H79)</f>
        <v>0.27239330424949482</v>
      </c>
    </row>
    <row r="77" spans="1:9">
      <c r="C77" s="20" t="s">
        <v>13</v>
      </c>
      <c r="D77" s="20"/>
      <c r="E77" s="18">
        <f>G77*E75</f>
        <v>5.9188172043010745</v>
      </c>
      <c r="F77" s="18">
        <f>E77*(365.25/7)</f>
        <v>308.83542626728109</v>
      </c>
      <c r="G77" s="18">
        <v>0.58602150537634401</v>
      </c>
      <c r="I77" s="18">
        <f>F77*AVERAGE(H78:H79)</f>
        <v>0.38559571640512902</v>
      </c>
    </row>
    <row r="78" spans="1:9">
      <c r="C78" s="20"/>
      <c r="D78" s="2" t="s">
        <v>15</v>
      </c>
      <c r="H78" s="19">
        <f>B466</f>
        <v>4.00513731321467E-4</v>
      </c>
    </row>
    <row r="79" spans="1:9">
      <c r="C79" s="20"/>
      <c r="D79" s="18" t="s">
        <v>14</v>
      </c>
      <c r="F79" s="20"/>
      <c r="H79" s="19">
        <f>B452</f>
        <v>2.09658137894879E-3</v>
      </c>
    </row>
    <row r="80" spans="1:9" s="20" customFormat="1">
      <c r="B80" s="20" t="s">
        <v>16</v>
      </c>
      <c r="E80" s="20">
        <f>E6</f>
        <v>11.5</v>
      </c>
      <c r="F80" s="20">
        <f>E80*(365.25/7)</f>
        <v>600.05357142857144</v>
      </c>
      <c r="G80" s="20">
        <v>1</v>
      </c>
      <c r="H80" s="30"/>
      <c r="I80" s="20">
        <f>SUM(I81,I84)</f>
        <v>1.0462438996685781</v>
      </c>
    </row>
    <row r="81" spans="1:9">
      <c r="A81" s="18"/>
      <c r="C81" s="20" t="s">
        <v>17</v>
      </c>
      <c r="D81" s="20"/>
      <c r="E81" s="18">
        <f>G81*E80</f>
        <v>9.8361702127659569</v>
      </c>
      <c r="F81" s="18">
        <f>E81*(365.25/7)</f>
        <v>513.23731003039518</v>
      </c>
      <c r="G81" s="18">
        <v>0.85531914893617023</v>
      </c>
      <c r="I81" s="18">
        <f>F81*AVERAGE(H82:H83)</f>
        <v>1.0037656407189328</v>
      </c>
    </row>
    <row r="82" spans="1:9">
      <c r="A82" s="18"/>
      <c r="C82" s="20"/>
      <c r="D82" s="2" t="s">
        <v>19</v>
      </c>
      <c r="H82" s="19">
        <f>B455</f>
        <v>4.2646215314859999E-4</v>
      </c>
    </row>
    <row r="83" spans="1:9">
      <c r="A83" s="18"/>
      <c r="C83" s="20"/>
      <c r="D83" s="1" t="s">
        <v>18</v>
      </c>
      <c r="F83" s="20"/>
      <c r="H83" s="19">
        <f>B453</f>
        <v>3.4850447505856098E-3</v>
      </c>
    </row>
    <row r="84" spans="1:9">
      <c r="A84" s="18"/>
      <c r="C84" s="20" t="s">
        <v>21</v>
      </c>
      <c r="D84" s="20"/>
      <c r="E84" s="18">
        <f>G84*E80</f>
        <v>1.6638297872340424</v>
      </c>
      <c r="F84" s="18">
        <f>E84*(365.25/7)</f>
        <v>86.81626139817628</v>
      </c>
      <c r="G84" s="18">
        <v>0.14468085106382977</v>
      </c>
      <c r="I84" s="18">
        <f>F84*AVERAGE(H85:H86)</f>
        <v>4.2478258949645367E-2</v>
      </c>
    </row>
    <row r="85" spans="1:9">
      <c r="A85" s="18"/>
      <c r="C85" s="20"/>
      <c r="D85" s="1" t="s">
        <v>22</v>
      </c>
      <c r="F85" s="20"/>
      <c r="H85" s="19">
        <f>B457</f>
        <v>6.0573063602221001E-4</v>
      </c>
    </row>
    <row r="86" spans="1:9">
      <c r="A86" s="18"/>
      <c r="C86" s="20"/>
      <c r="D86" s="1" t="s">
        <v>23</v>
      </c>
      <c r="F86" s="20"/>
      <c r="H86" s="19">
        <f>B464</f>
        <v>3.7284776082494302E-4</v>
      </c>
    </row>
    <row r="87" spans="1:9">
      <c r="A87" s="18"/>
      <c r="C87" s="20"/>
      <c r="D87" s="1"/>
      <c r="F87" s="20"/>
    </row>
    <row r="88" spans="1:9" s="20" customFormat="1">
      <c r="B88" s="20" t="s">
        <v>24</v>
      </c>
      <c r="E88" s="20">
        <f>E7</f>
        <v>34.700000000000003</v>
      </c>
      <c r="F88" s="20">
        <f>E88*(365.25/7)</f>
        <v>1810.5964285714288</v>
      </c>
      <c r="G88" s="20">
        <v>1</v>
      </c>
      <c r="H88" s="30"/>
      <c r="I88" s="20">
        <f>SUM(I89,I91,I94,I96,I98,I100)</f>
        <v>1.0975885654087432</v>
      </c>
    </row>
    <row r="89" spans="1:9">
      <c r="A89" s="18"/>
      <c r="C89" s="20" t="s">
        <v>25</v>
      </c>
      <c r="D89" s="20"/>
      <c r="E89" s="18">
        <f>G89*E88</f>
        <v>7.9608636977058049</v>
      </c>
      <c r="F89" s="18">
        <f>E89*(365.25/7)</f>
        <v>415.38649508386362</v>
      </c>
      <c r="G89" s="18">
        <v>0.22941970310391366</v>
      </c>
      <c r="I89" s="18">
        <f>F89*H90</f>
        <v>0.16636799508658442</v>
      </c>
    </row>
    <row r="90" spans="1:9">
      <c r="A90" s="18"/>
      <c r="C90" s="20"/>
      <c r="D90" s="18" t="s">
        <v>15</v>
      </c>
      <c r="F90" s="20"/>
      <c r="H90" s="19">
        <f>B466</f>
        <v>4.00513731321467E-4</v>
      </c>
    </row>
    <row r="91" spans="1:9">
      <c r="A91" s="18"/>
      <c r="C91" s="20" t="s">
        <v>26</v>
      </c>
      <c r="E91" s="36">
        <f>G91*E88</f>
        <v>5.4789473684210526</v>
      </c>
      <c r="F91" s="18">
        <f>E91*(365.25/7)</f>
        <v>285.88364661654134</v>
      </c>
      <c r="G91" s="18">
        <v>0.15789473684210525</v>
      </c>
      <c r="I91" s="18">
        <f>F91*AVERAGE(H92:H93)</f>
        <v>0.48692015991445692</v>
      </c>
    </row>
    <row r="92" spans="1:9">
      <c r="A92" s="18"/>
      <c r="C92" s="20"/>
      <c r="D92" s="2" t="s">
        <v>19</v>
      </c>
      <c r="E92" s="36"/>
      <c r="H92" s="19">
        <f>B455</f>
        <v>4.2646215314859999E-4</v>
      </c>
    </row>
    <row r="93" spans="1:9">
      <c r="A93" s="18"/>
      <c r="C93" s="20"/>
      <c r="D93" s="18" t="s">
        <v>27</v>
      </c>
      <c r="F93" s="20"/>
      <c r="H93" s="19">
        <f>B454</f>
        <v>2.9799597648393701E-3</v>
      </c>
    </row>
    <row r="94" spans="1:9">
      <c r="A94" s="18"/>
      <c r="C94" s="20" t="s">
        <v>29</v>
      </c>
      <c r="E94" s="18">
        <f>G94*E88</f>
        <v>1.0302294197031041</v>
      </c>
      <c r="F94" s="18">
        <f>E94*(365.25/7)</f>
        <v>53.755899363794114</v>
      </c>
      <c r="G94" s="18">
        <v>2.9689608636977064E-2</v>
      </c>
      <c r="I94" s="18">
        <f>F94*H95</f>
        <v>2.1529975834734455E-2</v>
      </c>
    </row>
    <row r="95" spans="1:9">
      <c r="A95" s="18"/>
      <c r="C95" s="20"/>
      <c r="D95" s="28" t="s">
        <v>15</v>
      </c>
      <c r="F95" s="20"/>
      <c r="H95" s="19">
        <f>B466</f>
        <v>4.00513731321467E-4</v>
      </c>
    </row>
    <row r="96" spans="1:9">
      <c r="A96" s="18"/>
      <c r="C96" s="20" t="s">
        <v>30</v>
      </c>
      <c r="E96" s="36">
        <f>G96*E88</f>
        <v>1.7794871794871796</v>
      </c>
      <c r="F96" s="18">
        <f>E96*(365.25/7)</f>
        <v>92.851098901098908</v>
      </c>
      <c r="G96" s="18">
        <v>5.128205128205128E-2</v>
      </c>
      <c r="I96" s="18">
        <f>F96*H97</f>
        <v>3.7188140078177688E-2</v>
      </c>
    </row>
    <row r="97" spans="1:9">
      <c r="A97" s="18"/>
      <c r="C97" s="20"/>
      <c r="D97" s="28" t="s">
        <v>15</v>
      </c>
      <c r="H97" s="19">
        <f>B466</f>
        <v>4.00513731321467E-4</v>
      </c>
    </row>
    <row r="98" spans="1:9">
      <c r="A98" s="18"/>
      <c r="C98" s="20" t="s">
        <v>31</v>
      </c>
      <c r="D98" s="20"/>
      <c r="E98" s="18">
        <f>G98*E88</f>
        <v>4.4487179487179498</v>
      </c>
      <c r="F98" s="18">
        <f>E98*(365.25/7)</f>
        <v>232.12774725274733</v>
      </c>
      <c r="G98" s="18">
        <v>0.12820512820512822</v>
      </c>
      <c r="I98" s="18">
        <f>F98*H99</f>
        <v>9.2970350195444237E-2</v>
      </c>
    </row>
    <row r="99" spans="1:9">
      <c r="A99" s="18"/>
      <c r="C99" s="20"/>
      <c r="D99" s="28" t="s">
        <v>15</v>
      </c>
      <c r="H99" s="19">
        <f>B466</f>
        <v>4.00513731321467E-4</v>
      </c>
    </row>
    <row r="100" spans="1:9">
      <c r="A100" s="18"/>
      <c r="C100" s="20" t="s">
        <v>32</v>
      </c>
      <c r="D100" s="20"/>
      <c r="E100" s="18">
        <f>G100*E88</f>
        <v>14.001754385964915</v>
      </c>
      <c r="F100" s="18">
        <f>E100*(365.25/7)</f>
        <v>730.5915413533836</v>
      </c>
      <c r="G100" s="18">
        <v>0.40350877192982459</v>
      </c>
      <c r="I100" s="18">
        <f>F100*H101</f>
        <v>0.29261194429934551</v>
      </c>
    </row>
    <row r="101" spans="1:9">
      <c r="A101" s="18"/>
      <c r="C101" s="20"/>
      <c r="D101" s="28" t="s">
        <v>15</v>
      </c>
      <c r="F101" s="20"/>
      <c r="H101" s="19">
        <f>B466</f>
        <v>4.00513731321467E-4</v>
      </c>
    </row>
    <row r="102" spans="1:9">
      <c r="A102" s="18"/>
      <c r="C102" s="20"/>
      <c r="D102" s="28"/>
      <c r="F102" s="20"/>
    </row>
    <row r="103" spans="1:9" s="20" customFormat="1">
      <c r="B103" s="20" t="s">
        <v>33</v>
      </c>
      <c r="E103" s="20">
        <f>E8</f>
        <v>4</v>
      </c>
      <c r="F103" s="20">
        <f>E103*(365.25/7)</f>
        <v>208.71428571428572</v>
      </c>
      <c r="G103" s="20">
        <v>1</v>
      </c>
      <c r="H103" s="30"/>
      <c r="I103" s="20">
        <f>SUM(I104:I105)</f>
        <v>6.4275190220011075E-2</v>
      </c>
    </row>
    <row r="104" spans="1:9">
      <c r="A104" s="18"/>
      <c r="C104" s="20" t="s">
        <v>34</v>
      </c>
      <c r="D104" s="20"/>
      <c r="E104" s="18">
        <f>G104*E103</f>
        <v>1.1428571428571428</v>
      </c>
      <c r="F104" s="18">
        <f>E104*(365.25/7)</f>
        <v>59.632653061224488</v>
      </c>
      <c r="G104" s="18">
        <v>0.2857142857142857</v>
      </c>
      <c r="I104" s="18">
        <f>F104*AVERAGE(H106:H106)</f>
        <v>1.8364340062860307E-2</v>
      </c>
    </row>
    <row r="105" spans="1:9">
      <c r="A105" s="18"/>
      <c r="C105" s="20" t="s">
        <v>35</v>
      </c>
      <c r="D105" s="20"/>
      <c r="E105" s="18">
        <f>G105*E103</f>
        <v>2.8571428571428572</v>
      </c>
      <c r="F105" s="18">
        <f>E105*(365.25/7)</f>
        <v>149.08163265306123</v>
      </c>
      <c r="G105" s="18">
        <v>0.7142857142857143</v>
      </c>
      <c r="I105" s="18">
        <f>F105*AVERAGE(H106:H106)</f>
        <v>4.5910850157150768E-2</v>
      </c>
    </row>
    <row r="106" spans="1:9">
      <c r="A106" s="18"/>
      <c r="C106" s="20"/>
      <c r="D106" s="3" t="s">
        <v>36</v>
      </c>
      <c r="E106" s="3"/>
      <c r="F106" s="20"/>
      <c r="G106" s="3"/>
      <c r="H106" s="19">
        <f>B467</f>
        <v>3.0795779023961499E-4</v>
      </c>
    </row>
    <row r="107" spans="1:9">
      <c r="A107" s="18"/>
      <c r="C107" s="20"/>
      <c r="D107" s="3"/>
      <c r="E107" s="3"/>
      <c r="F107" s="20"/>
      <c r="G107" s="3"/>
    </row>
    <row r="108" spans="1:9" s="20" customFormat="1">
      <c r="B108" s="20" t="s">
        <v>37</v>
      </c>
      <c r="E108" s="20">
        <f>E9</f>
        <v>10.3</v>
      </c>
      <c r="F108" s="20">
        <f>E108*(365.25/7)</f>
        <v>537.4392857142858</v>
      </c>
      <c r="G108" s="20">
        <v>0.9973821989528795</v>
      </c>
      <c r="H108" s="30"/>
      <c r="I108" s="20">
        <f>F108*H112</f>
        <v>0.12087917181999674</v>
      </c>
    </row>
    <row r="109" spans="1:9">
      <c r="C109" s="20" t="s">
        <v>38</v>
      </c>
      <c r="D109" s="20"/>
      <c r="E109" s="18">
        <f>G109*E108</f>
        <v>4.5568062827225129</v>
      </c>
      <c r="F109" s="18">
        <f>E109*(365.25/7)</f>
        <v>237.7676421091997</v>
      </c>
      <c r="G109" s="18">
        <v>0.44240837696335072</v>
      </c>
    </row>
    <row r="110" spans="1:9">
      <c r="C110" s="20" t="s">
        <v>39</v>
      </c>
      <c r="D110" s="20"/>
      <c r="E110" s="18">
        <f>G110*E108</f>
        <v>5.7162303664921463</v>
      </c>
      <c r="F110" s="18">
        <f>E110*(365.25/7)</f>
        <v>298.26473448017953</v>
      </c>
      <c r="G110" s="18">
        <v>0.55497382198952872</v>
      </c>
    </row>
    <row r="111" spans="1:9">
      <c r="C111" s="20" t="s">
        <v>40</v>
      </c>
      <c r="D111" s="20">
        <f>F108-SUM(F109:F110)</f>
        <v>1.4069091249065195</v>
      </c>
      <c r="E111" s="18" t="s">
        <v>41</v>
      </c>
      <c r="F111" s="20" t="e">
        <f>E111*(365.25/7)</f>
        <v>#VALUE!</v>
      </c>
      <c r="G111" s="18">
        <v>2.6178010471205049E-3</v>
      </c>
    </row>
    <row r="112" spans="1:9">
      <c r="C112" s="20"/>
      <c r="D112" s="2" t="s">
        <v>262</v>
      </c>
      <c r="F112" s="20"/>
      <c r="H112" s="19">
        <f>B510</f>
        <v>2.2491688835017299E-4</v>
      </c>
    </row>
    <row r="113" spans="1:9">
      <c r="C113" s="20"/>
      <c r="D113" s="2"/>
      <c r="F113" s="20"/>
    </row>
    <row r="114" spans="1:9">
      <c r="C114" s="20"/>
      <c r="D114" s="2"/>
      <c r="F114" s="20"/>
    </row>
    <row r="115" spans="1:9">
      <c r="C115" s="20"/>
      <c r="D115" s="2"/>
      <c r="F115" s="20"/>
    </row>
    <row r="116" spans="1:9">
      <c r="C116" s="20"/>
      <c r="D116" s="2"/>
      <c r="F116" s="20"/>
    </row>
    <row r="117" spans="1:9">
      <c r="C117" s="20"/>
      <c r="D117" s="2"/>
      <c r="F117" s="20"/>
    </row>
    <row r="118" spans="1:9">
      <c r="C118" s="20"/>
      <c r="D118" s="2"/>
      <c r="F118" s="20"/>
    </row>
    <row r="119" spans="1:9">
      <c r="C119" s="20"/>
      <c r="D119" s="2"/>
      <c r="F119" s="20"/>
    </row>
    <row r="120" spans="1:9">
      <c r="C120" s="20"/>
      <c r="D120" s="2"/>
      <c r="F120" s="20"/>
    </row>
    <row r="121" spans="1:9">
      <c r="C121" s="20"/>
      <c r="D121" s="2"/>
      <c r="F121" s="20"/>
    </row>
    <row r="122" spans="1:9" s="25" customFormat="1">
      <c r="A122" s="25" t="s">
        <v>42</v>
      </c>
      <c r="E122" s="25">
        <f>E4</f>
        <v>70.7</v>
      </c>
      <c r="F122" s="25">
        <f>E122*(365.25/7)</f>
        <v>3689.0250000000001</v>
      </c>
      <c r="H122" s="27"/>
      <c r="I122" s="25">
        <f>SUM(I108,I103,I88,I80,I75)</f>
        <v>2.9869758477719528</v>
      </c>
    </row>
    <row r="123" spans="1:9">
      <c r="F123" s="20"/>
    </row>
    <row r="124" spans="1:9" s="20" customFormat="1">
      <c r="A124" s="20" t="s">
        <v>43</v>
      </c>
      <c r="H124" s="30"/>
    </row>
    <row r="125" spans="1:9" s="20" customFormat="1">
      <c r="B125" s="20" t="s">
        <v>44</v>
      </c>
      <c r="E125" s="20">
        <f>E11</f>
        <v>5.6</v>
      </c>
      <c r="F125" s="20">
        <f t="shared" ref="F125:F133" si="0">E125*(365.25/7)</f>
        <v>292.2</v>
      </c>
      <c r="G125" s="20">
        <v>1</v>
      </c>
      <c r="H125" s="30"/>
    </row>
    <row r="126" spans="1:9">
      <c r="C126" s="20" t="s">
        <v>45</v>
      </c>
      <c r="D126" s="20"/>
      <c r="E126" s="18">
        <f>G126*E125</f>
        <v>1.8666666666666665</v>
      </c>
      <c r="F126" s="18">
        <f t="shared" si="0"/>
        <v>97.399999999999991</v>
      </c>
      <c r="G126" s="18">
        <v>0.33333333333333331</v>
      </c>
    </row>
    <row r="127" spans="1:9">
      <c r="C127" s="20" t="s">
        <v>46</v>
      </c>
      <c r="D127" s="20"/>
      <c r="E127" s="18">
        <f>G127*E125</f>
        <v>2.3261538461538458</v>
      </c>
      <c r="F127" s="18">
        <f t="shared" si="0"/>
        <v>121.3753846153846</v>
      </c>
      <c r="G127" s="18">
        <v>0.41538461538461535</v>
      </c>
    </row>
    <row r="128" spans="1:9">
      <c r="C128" s="20" t="s">
        <v>47</v>
      </c>
      <c r="D128" s="20"/>
      <c r="E128" s="18">
        <f>G128*E125</f>
        <v>0.57435897435897432</v>
      </c>
      <c r="F128" s="18">
        <f t="shared" si="0"/>
        <v>29.969230769230769</v>
      </c>
      <c r="G128" s="18">
        <v>0.10256410256410256</v>
      </c>
    </row>
    <row r="129" spans="1:9">
      <c r="C129" s="20" t="s">
        <v>48</v>
      </c>
      <c r="D129" s="20"/>
      <c r="E129" s="18">
        <f>G129*E125</f>
        <v>0.83282051282051273</v>
      </c>
      <c r="F129" s="18">
        <f t="shared" si="0"/>
        <v>43.45538461538461</v>
      </c>
      <c r="G129" s="18">
        <v>0.14871794871794872</v>
      </c>
    </row>
    <row r="130" spans="1:9" s="20" customFormat="1">
      <c r="B130" s="20" t="s">
        <v>49</v>
      </c>
      <c r="E130" s="20">
        <f>E12</f>
        <v>3.2</v>
      </c>
      <c r="F130" s="18">
        <f t="shared" si="0"/>
        <v>166.97142857142859</v>
      </c>
      <c r="G130" s="20">
        <v>1</v>
      </c>
      <c r="H130" s="30"/>
    </row>
    <row r="131" spans="1:9">
      <c r="C131" s="20" t="s">
        <v>49</v>
      </c>
      <c r="D131" s="20"/>
      <c r="E131" s="18">
        <f>G131*E130</f>
        <v>3.2</v>
      </c>
      <c r="F131" s="18">
        <f t="shared" si="0"/>
        <v>166.97142857142859</v>
      </c>
      <c r="G131" s="18">
        <v>1</v>
      </c>
    </row>
    <row r="132" spans="1:9" s="20" customFormat="1">
      <c r="B132" s="20" t="s">
        <v>50</v>
      </c>
      <c r="E132" s="20" t="s">
        <v>41</v>
      </c>
      <c r="F132" s="18" t="e">
        <f t="shared" si="0"/>
        <v>#VALUE!</v>
      </c>
      <c r="G132" s="20">
        <v>1</v>
      </c>
      <c r="H132" s="30"/>
    </row>
    <row r="133" spans="1:9">
      <c r="C133" s="20" t="s">
        <v>50</v>
      </c>
      <c r="D133" s="20"/>
      <c r="E133" s="18" t="s">
        <v>41</v>
      </c>
      <c r="F133" s="18" t="e">
        <f t="shared" si="0"/>
        <v>#VALUE!</v>
      </c>
      <c r="G133" s="18">
        <v>1</v>
      </c>
    </row>
    <row r="134" spans="1:9">
      <c r="C134" s="20"/>
      <c r="D134" s="3" t="s">
        <v>36</v>
      </c>
      <c r="E134" s="3"/>
      <c r="F134" s="20"/>
      <c r="G134" s="3"/>
      <c r="H134" s="19">
        <f>B467</f>
        <v>3.0795779023961499E-4</v>
      </c>
    </row>
    <row r="135" spans="1:9" s="25" customFormat="1">
      <c r="A135" s="25" t="s">
        <v>51</v>
      </c>
      <c r="E135" s="25">
        <f>E10</f>
        <v>8.8000000000000007</v>
      </c>
      <c r="F135" s="25">
        <f>E135*(365.25/7)</f>
        <v>459.17142857142863</v>
      </c>
      <c r="H135" s="27"/>
      <c r="I135" s="25">
        <f>F135*H134</f>
        <v>0.14140541848402438</v>
      </c>
    </row>
    <row r="136" spans="1:9">
      <c r="C136" s="20"/>
      <c r="D136" s="20"/>
      <c r="F136" s="20"/>
    </row>
    <row r="137" spans="1:9" s="20" customFormat="1">
      <c r="A137" s="20" t="s">
        <v>52</v>
      </c>
      <c r="H137" s="30"/>
    </row>
    <row r="138" spans="1:9" s="20" customFormat="1">
      <c r="B138" s="20" t="s">
        <v>53</v>
      </c>
      <c r="E138" s="20">
        <f>E15</f>
        <v>8.5</v>
      </c>
      <c r="F138" s="20">
        <f t="shared" ref="F138:F151" si="1">E138*(365.25/7)</f>
        <v>443.51785714285717</v>
      </c>
      <c r="G138" s="20">
        <v>1.0036231884057971</v>
      </c>
      <c r="H138" s="30"/>
    </row>
    <row r="139" spans="1:9">
      <c r="C139" s="20" t="s">
        <v>54</v>
      </c>
      <c r="D139" s="20"/>
      <c r="E139" s="18">
        <f>G139*E138</f>
        <v>2.4329710144927534</v>
      </c>
      <c r="F139" s="18">
        <f t="shared" si="1"/>
        <v>126.94895186335403</v>
      </c>
      <c r="G139" s="18">
        <v>0.28623188405797101</v>
      </c>
    </row>
    <row r="140" spans="1:9">
      <c r="C140" s="20" t="s">
        <v>55</v>
      </c>
      <c r="D140" s="20"/>
      <c r="E140" s="18">
        <f>G140*E138</f>
        <v>1.355072463768116</v>
      </c>
      <c r="F140" s="18">
        <f t="shared" si="1"/>
        <v>70.705745341614914</v>
      </c>
      <c r="G140" s="18">
        <v>0.15942028985507248</v>
      </c>
    </row>
    <row r="141" spans="1:9">
      <c r="C141" s="20" t="s">
        <v>56</v>
      </c>
      <c r="D141" s="20"/>
      <c r="E141" s="18">
        <f>G141*E138</f>
        <v>3.1721014492753623</v>
      </c>
      <c r="F141" s="18">
        <f t="shared" si="1"/>
        <v>165.51572204968946</v>
      </c>
      <c r="G141" s="18">
        <v>0.37318840579710144</v>
      </c>
    </row>
    <row r="142" spans="1:9">
      <c r="C142" s="20" t="s">
        <v>57</v>
      </c>
      <c r="D142" s="20"/>
      <c r="E142" s="18">
        <f>G142*E138</f>
        <v>0.80072463768115942</v>
      </c>
      <c r="F142" s="18">
        <f t="shared" si="1"/>
        <v>41.780667701863358</v>
      </c>
      <c r="G142" s="18">
        <v>9.420289855072464E-2</v>
      </c>
    </row>
    <row r="143" spans="1:9">
      <c r="C143" s="20" t="s">
        <v>58</v>
      </c>
      <c r="D143" s="20"/>
      <c r="E143" s="18">
        <f>G143*E138</f>
        <v>0.24637681159420291</v>
      </c>
      <c r="F143" s="18">
        <f t="shared" si="1"/>
        <v>12.855590062111803</v>
      </c>
      <c r="G143" s="18">
        <v>2.8985507246376812E-2</v>
      </c>
    </row>
    <row r="144" spans="1:9">
      <c r="C144" s="20" t="s">
        <v>59</v>
      </c>
      <c r="D144" s="20"/>
      <c r="E144" s="18">
        <f>G144*E138</f>
        <v>0.21557971014492752</v>
      </c>
      <c r="F144" s="18">
        <f t="shared" si="1"/>
        <v>11.248641304347826</v>
      </c>
      <c r="G144" s="18">
        <v>2.5362318840579708E-2</v>
      </c>
    </row>
    <row r="145" spans="1:9">
      <c r="C145" s="20" t="s">
        <v>60</v>
      </c>
      <c r="D145" s="20"/>
      <c r="E145" s="18">
        <f>G145*E138</f>
        <v>0.30797101449275366</v>
      </c>
      <c r="F145" s="18">
        <f t="shared" si="1"/>
        <v>16.069487577639755</v>
      </c>
      <c r="G145" s="18">
        <v>3.6231884057971016E-2</v>
      </c>
    </row>
    <row r="146" spans="1:9" s="20" customFormat="1">
      <c r="B146" s="20" t="s">
        <v>61</v>
      </c>
      <c r="E146" s="20">
        <f>E16</f>
        <v>2.1</v>
      </c>
      <c r="F146" s="20">
        <f t="shared" si="1"/>
        <v>109.575</v>
      </c>
      <c r="G146" s="20">
        <v>1</v>
      </c>
      <c r="H146" s="30"/>
    </row>
    <row r="147" spans="1:9">
      <c r="C147" s="20" t="s">
        <v>62</v>
      </c>
      <c r="D147" s="20"/>
      <c r="E147" s="18">
        <f>G147*E146</f>
        <v>0.88064516129032266</v>
      </c>
      <c r="F147" s="18">
        <f t="shared" si="1"/>
        <v>45.950806451612912</v>
      </c>
      <c r="G147" s="18">
        <v>0.41935483870967744</v>
      </c>
    </row>
    <row r="148" spans="1:9">
      <c r="C148" s="20" t="s">
        <v>63</v>
      </c>
      <c r="D148" s="20"/>
      <c r="E148" s="18">
        <f>G148*E146</f>
        <v>0.23709677419354835</v>
      </c>
      <c r="F148" s="18">
        <f t="shared" si="1"/>
        <v>12.371370967741933</v>
      </c>
      <c r="G148" s="18">
        <v>0.1129032258064516</v>
      </c>
    </row>
    <row r="149" spans="1:9">
      <c r="C149" s="20" t="s">
        <v>64</v>
      </c>
      <c r="D149" s="20"/>
      <c r="E149" s="18">
        <f>G149*E146</f>
        <v>0.74516129032258072</v>
      </c>
      <c r="F149" s="18">
        <f t="shared" si="1"/>
        <v>38.881451612903234</v>
      </c>
      <c r="G149" s="18">
        <v>0.35483870967741937</v>
      </c>
    </row>
    <row r="150" spans="1:9">
      <c r="C150" s="20" t="s">
        <v>65</v>
      </c>
      <c r="D150" s="20"/>
      <c r="E150" s="18">
        <f>G150*E146</f>
        <v>0.16935483870967744</v>
      </c>
      <c r="F150" s="18">
        <f t="shared" si="1"/>
        <v>8.8366935483870979</v>
      </c>
      <c r="G150" s="18">
        <v>8.0645161290322578E-2</v>
      </c>
    </row>
    <row r="151" spans="1:9">
      <c r="C151" s="20" t="s">
        <v>66</v>
      </c>
      <c r="D151" s="20"/>
      <c r="E151" s="18">
        <f>G151*E146</f>
        <v>6.7741935483870974E-2</v>
      </c>
      <c r="F151" s="18">
        <f t="shared" si="1"/>
        <v>3.5346774193548391</v>
      </c>
      <c r="G151" s="18">
        <v>3.2258064516129031E-2</v>
      </c>
    </row>
    <row r="152" spans="1:9">
      <c r="C152" s="20"/>
      <c r="D152" s="2" t="s">
        <v>67</v>
      </c>
      <c r="H152" s="19">
        <f>B468</f>
        <v>2.5698777452277098E-4</v>
      </c>
    </row>
    <row r="153" spans="1:9">
      <c r="C153" s="20"/>
      <c r="D153" s="3" t="s">
        <v>68</v>
      </c>
      <c r="F153" s="20"/>
      <c r="G153" s="25"/>
      <c r="H153" s="19">
        <f>B469</f>
        <v>2.3781103369882801E-4</v>
      </c>
    </row>
    <row r="154" spans="1:9" s="25" customFormat="1">
      <c r="A154" s="25" t="s">
        <v>69</v>
      </c>
      <c r="E154" s="25">
        <f>E14</f>
        <v>10.6</v>
      </c>
      <c r="F154" s="25">
        <f>E154*(365.25/7)</f>
        <v>553.09285714285716</v>
      </c>
      <c r="H154" s="27"/>
      <c r="I154" s="25">
        <f>F154*AVERAGE(H152:H153)</f>
        <v>0.13683484327508241</v>
      </c>
    </row>
    <row r="155" spans="1:9">
      <c r="C155" s="20"/>
      <c r="D155" s="20"/>
      <c r="F155" s="20"/>
    </row>
    <row r="156" spans="1:9" s="20" customFormat="1">
      <c r="A156" s="20" t="s">
        <v>70</v>
      </c>
      <c r="H156" s="30"/>
    </row>
    <row r="157" spans="1:9" s="20" customFormat="1">
      <c r="B157" s="20" t="s">
        <v>71</v>
      </c>
      <c r="E157" s="38">
        <f>E18</f>
        <v>45.8</v>
      </c>
      <c r="F157" s="20">
        <f>E157*(365.25/7)</f>
        <v>2389.7785714285715</v>
      </c>
      <c r="G157" s="20">
        <v>1.0151057401812689</v>
      </c>
      <c r="H157" s="30"/>
      <c r="I157" s="20">
        <f>F157*AVERAGE(H159:H160)</f>
        <v>0.32322897523588867</v>
      </c>
    </row>
    <row r="158" spans="1:9">
      <c r="C158" s="20" t="s">
        <v>71</v>
      </c>
      <c r="D158" s="20"/>
      <c r="E158" s="36">
        <f>G158*E157</f>
        <v>45.8</v>
      </c>
      <c r="F158" s="18">
        <f>E158*(365.25/7)</f>
        <v>2389.7785714285715</v>
      </c>
      <c r="G158" s="18">
        <v>1</v>
      </c>
    </row>
    <row r="159" spans="1:9">
      <c r="D159" s="28" t="s">
        <v>72</v>
      </c>
      <c r="E159" s="36"/>
      <c r="F159" s="20"/>
      <c r="H159" s="19">
        <f>B529</f>
        <v>7.7595885697333093E-5</v>
      </c>
    </row>
    <row r="160" spans="1:9">
      <c r="D160" s="29" t="s">
        <v>73</v>
      </c>
      <c r="E160" s="36"/>
      <c r="F160" s="20"/>
      <c r="H160" s="19">
        <f>B492</f>
        <v>1.9291367456093599E-4</v>
      </c>
    </row>
    <row r="161" spans="2:9" s="20" customFormat="1">
      <c r="B161" s="20" t="s">
        <v>74</v>
      </c>
      <c r="E161" s="38">
        <f>E19</f>
        <v>17.5</v>
      </c>
      <c r="F161" s="20">
        <f>E161*(365.25/7)</f>
        <v>913.125</v>
      </c>
      <c r="G161" s="20">
        <v>1</v>
      </c>
      <c r="H161" s="30"/>
      <c r="I161" s="20">
        <f>SUM(I162,I168,I164)</f>
        <v>0.20933305640384797</v>
      </c>
    </row>
    <row r="162" spans="2:9">
      <c r="C162" s="20" t="s">
        <v>75</v>
      </c>
      <c r="D162" s="20"/>
      <c r="E162" s="36">
        <f>G162*E161</f>
        <v>10.880149812734084</v>
      </c>
      <c r="F162" s="18">
        <f>E162*(365.25/7)</f>
        <v>567.71067415730352</v>
      </c>
      <c r="G162" s="18">
        <v>0.62172284644194764</v>
      </c>
      <c r="I162" s="18">
        <f>F162*H163</f>
        <v>0.10951915223915162</v>
      </c>
    </row>
    <row r="163" spans="2:9">
      <c r="C163" s="20"/>
      <c r="D163" s="29" t="s">
        <v>73</v>
      </c>
      <c r="E163" s="36"/>
      <c r="F163" s="20"/>
      <c r="H163" s="19">
        <f>B492</f>
        <v>1.9291367456093599E-4</v>
      </c>
    </row>
    <row r="164" spans="2:9">
      <c r="C164" s="20" t="s">
        <v>76</v>
      </c>
      <c r="D164" s="20"/>
      <c r="E164" s="36">
        <f>G164*E161</f>
        <v>0.91760299625468156</v>
      </c>
      <c r="F164" s="18">
        <f>E164*(365.25/7)</f>
        <v>47.879213483146067</v>
      </c>
      <c r="G164" s="18">
        <v>5.2434456928838948E-2</v>
      </c>
      <c r="I164" s="18">
        <f>F164*AVERAGE(H165:H167)</f>
        <v>4.2415312328514518E-2</v>
      </c>
    </row>
    <row r="165" spans="2:9">
      <c r="C165" s="20"/>
      <c r="D165" s="29" t="s">
        <v>77</v>
      </c>
      <c r="E165" s="36"/>
      <c r="F165" s="20"/>
      <c r="H165" s="19">
        <f>B479</f>
        <v>1.4906108433209899E-3</v>
      </c>
    </row>
    <row r="166" spans="2:9">
      <c r="C166" s="20"/>
      <c r="D166" s="29" t="s">
        <v>78</v>
      </c>
      <c r="E166" s="36"/>
      <c r="F166" s="20"/>
      <c r="H166" s="19">
        <f>B478</f>
        <v>8.8192919598841597E-4</v>
      </c>
    </row>
    <row r="167" spans="2:9">
      <c r="C167" s="20"/>
      <c r="D167" s="29" t="s">
        <v>79</v>
      </c>
      <c r="E167" s="36"/>
      <c r="F167" s="20"/>
      <c r="H167" s="19">
        <f>B470</f>
        <v>2.8510464047079402E-4</v>
      </c>
    </row>
    <row r="168" spans="2:9">
      <c r="C168" s="20" t="s">
        <v>80</v>
      </c>
      <c r="D168" s="20"/>
      <c r="E168" s="36">
        <f>G168*E161</f>
        <v>5.7022471910112351</v>
      </c>
      <c r="F168" s="18">
        <f>E168*(365.25/7)</f>
        <v>297.53511235955051</v>
      </c>
      <c r="G168" s="18">
        <v>0.32584269662921345</v>
      </c>
      <c r="I168" s="18">
        <f>F168*H169</f>
        <v>5.7398591836181852E-2</v>
      </c>
    </row>
    <row r="169" spans="2:9">
      <c r="C169" s="20"/>
      <c r="D169" s="29" t="s">
        <v>73</v>
      </c>
      <c r="E169" s="36"/>
      <c r="F169" s="20"/>
      <c r="H169" s="19">
        <f>B492</f>
        <v>1.9291367456093599E-4</v>
      </c>
    </row>
    <row r="170" spans="2:9" s="20" customFormat="1">
      <c r="B170" s="20" t="s">
        <v>81</v>
      </c>
      <c r="D170" s="20" t="s">
        <v>295</v>
      </c>
      <c r="E170" s="38">
        <f>(E200-SUM(E186,E177,E161,E157)) / 2</f>
        <v>7.5500000000000043</v>
      </c>
      <c r="F170" s="20">
        <f>E170*(365.25/7)</f>
        <v>393.94821428571453</v>
      </c>
      <c r="G170" s="20">
        <v>1</v>
      </c>
      <c r="H170" s="30"/>
      <c r="I170" s="20">
        <f>SUM(I171,I175)</f>
        <v>9.7653688669402938E-2</v>
      </c>
    </row>
    <row r="171" spans="2:9">
      <c r="C171" s="20" t="s">
        <v>82</v>
      </c>
      <c r="D171" s="20"/>
      <c r="E171" s="36">
        <f>G171*E170</f>
        <v>1.3684375000000006</v>
      </c>
      <c r="F171" s="18">
        <f>E171*(365.25/7)</f>
        <v>71.403113839285751</v>
      </c>
      <c r="G171" s="18">
        <v>0.18124999999999999</v>
      </c>
      <c r="I171" s="18">
        <f>F171*AVERAGE(H172:H174)</f>
        <v>6.3254701871572575E-2</v>
      </c>
    </row>
    <row r="172" spans="2:9">
      <c r="C172" s="20"/>
      <c r="D172" s="29" t="s">
        <v>77</v>
      </c>
      <c r="E172" s="36"/>
      <c r="F172" s="20"/>
      <c r="H172" s="19">
        <f>B479</f>
        <v>1.4906108433209899E-3</v>
      </c>
    </row>
    <row r="173" spans="2:9">
      <c r="C173" s="20"/>
      <c r="D173" s="29" t="s">
        <v>78</v>
      </c>
      <c r="E173" s="36"/>
      <c r="F173" s="20"/>
      <c r="H173" s="19">
        <f>B478</f>
        <v>8.8192919598841597E-4</v>
      </c>
    </row>
    <row r="174" spans="2:9">
      <c r="C174" s="20"/>
      <c r="D174" s="29" t="s">
        <v>79</v>
      </c>
      <c r="E174" s="36"/>
      <c r="F174" s="20"/>
      <c r="H174" s="19">
        <f>B470</f>
        <v>2.8510464047079402E-4</v>
      </c>
    </row>
    <row r="175" spans="2:9">
      <c r="C175" s="20" t="s">
        <v>83</v>
      </c>
      <c r="D175" s="20"/>
      <c r="E175" s="36">
        <f>G175*E170</f>
        <v>6.1815625000000036</v>
      </c>
      <c r="F175" s="18">
        <f>E175*(365.25/7)</f>
        <v>322.54510044642876</v>
      </c>
      <c r="G175" s="18">
        <v>0.81874999999999998</v>
      </c>
      <c r="I175" s="18">
        <f>F175*H176</f>
        <v>3.4398986797830371E-2</v>
      </c>
    </row>
    <row r="176" spans="2:9">
      <c r="C176" s="20"/>
      <c r="D176" s="29" t="s">
        <v>84</v>
      </c>
      <c r="E176" s="36"/>
      <c r="F176" s="20"/>
      <c r="H176" s="19">
        <f>B555</f>
        <v>1.06648610536075E-4</v>
      </c>
    </row>
    <row r="177" spans="1:9" s="20" customFormat="1">
      <c r="B177" s="20" t="s">
        <v>85</v>
      </c>
      <c r="E177" s="38">
        <f>E21</f>
        <v>19</v>
      </c>
      <c r="F177" s="20">
        <f>E177*(365.25/7)</f>
        <v>991.39285714285722</v>
      </c>
      <c r="G177" s="20">
        <v>0.99595141700404854</v>
      </c>
      <c r="H177" s="30"/>
      <c r="I177" s="20">
        <f>SUM(I178,I180,I182,I184)</f>
        <v>0.14932979985154649</v>
      </c>
    </row>
    <row r="178" spans="1:9">
      <c r="A178" s="39"/>
      <c r="C178" s="20" t="s">
        <v>86</v>
      </c>
      <c r="D178" s="20"/>
      <c r="E178" s="36">
        <f>G178*E177</f>
        <v>1.6923076923076925</v>
      </c>
      <c r="F178" s="18">
        <f>E178*(365.25/7)</f>
        <v>88.30219780219781</v>
      </c>
      <c r="G178" s="18">
        <v>8.9068825910931182E-2</v>
      </c>
      <c r="I178" s="18">
        <f>F178*H179</f>
        <v>1.1773012908537108E-2</v>
      </c>
    </row>
    <row r="179" spans="1:9">
      <c r="D179" s="29" t="s">
        <v>86</v>
      </c>
      <c r="E179" s="36"/>
      <c r="H179" s="19">
        <f>B489</f>
        <v>1.3332638599674901E-4</v>
      </c>
    </row>
    <row r="180" spans="1:9">
      <c r="C180" s="20" t="s">
        <v>87</v>
      </c>
      <c r="D180" s="20"/>
      <c r="E180" s="36">
        <f>G180*E177</f>
        <v>0.76923076923076927</v>
      </c>
      <c r="F180" s="18">
        <f>E180*(365.25/7)</f>
        <v>40.137362637362642</v>
      </c>
      <c r="G180" s="18">
        <v>4.048582995951417E-2</v>
      </c>
      <c r="I180" s="18">
        <f>F180*H181</f>
        <v>7.0670183436469395E-3</v>
      </c>
    </row>
    <row r="181" spans="1:9">
      <c r="D181" s="29" t="s">
        <v>88</v>
      </c>
      <c r="E181" s="36"/>
      <c r="H181" s="19">
        <f>B491</f>
        <v>1.7607081978696001E-4</v>
      </c>
    </row>
    <row r="182" spans="1:9">
      <c r="C182" s="20" t="s">
        <v>89</v>
      </c>
      <c r="D182" s="20"/>
      <c r="E182" s="36">
        <f>G182*E177</f>
        <v>16.46153846153846</v>
      </c>
      <c r="F182" s="18">
        <f>E182*(365.25/7)</f>
        <v>858.93956043956041</v>
      </c>
      <c r="G182" s="18">
        <v>0.8663967611336032</v>
      </c>
      <c r="I182" s="18">
        <f>F182*H183</f>
        <v>0.13005975993876367</v>
      </c>
    </row>
    <row r="183" spans="1:9">
      <c r="D183" s="29" t="s">
        <v>90</v>
      </c>
      <c r="E183" s="36"/>
      <c r="F183" s="20"/>
      <c r="H183" s="19">
        <f>B541</f>
        <v>1.5141898909884401E-4</v>
      </c>
    </row>
    <row r="184" spans="1:9">
      <c r="C184" s="20" t="s">
        <v>91</v>
      </c>
      <c r="D184" s="39">
        <f>F177-SUM(F182,F180,F178)</f>
        <v>4.0137362637362912</v>
      </c>
      <c r="E184" s="36" t="s">
        <v>41</v>
      </c>
      <c r="F184" s="18" t="e">
        <f>E184*(365.25/7)</f>
        <v>#VALUE!</v>
      </c>
      <c r="G184" s="18">
        <v>4.0485829959514552E-3</v>
      </c>
      <c r="I184" s="18">
        <f>D184*H185</f>
        <v>4.3000866059875837E-4</v>
      </c>
    </row>
    <row r="185" spans="1:9">
      <c r="D185" s="28" t="s">
        <v>92</v>
      </c>
      <c r="E185" s="36"/>
      <c r="F185" s="20"/>
      <c r="H185" s="19">
        <f>B540</f>
        <v>1.07134259040347E-4</v>
      </c>
    </row>
    <row r="186" spans="1:9" s="20" customFormat="1">
      <c r="B186" s="20" t="s">
        <v>93</v>
      </c>
      <c r="E186" s="38">
        <f>E22</f>
        <v>26.5</v>
      </c>
      <c r="F186" s="20">
        <f>E186*(365.25/7)</f>
        <v>1382.7321428571429</v>
      </c>
      <c r="G186" s="20">
        <v>0.99722991689750695</v>
      </c>
      <c r="H186" s="30"/>
      <c r="I186" s="20">
        <f>SUM(I187,I189,I191,I193,I195)</f>
        <v>2.3212805669319008</v>
      </c>
    </row>
    <row r="187" spans="1:9">
      <c r="C187" s="20" t="s">
        <v>94</v>
      </c>
      <c r="D187" s="20"/>
      <c r="E187" s="36">
        <f>G187*E186</f>
        <v>22.829639889196677</v>
      </c>
      <c r="F187" s="18">
        <f>E187*(365.25/7)</f>
        <v>1191.2179956470125</v>
      </c>
      <c r="G187" s="18">
        <v>0.86149584487534625</v>
      </c>
      <c r="I187" s="18">
        <f>F187*H188</f>
        <v>2.2106484598239713</v>
      </c>
    </row>
    <row r="188" spans="1:9">
      <c r="D188" s="29" t="s">
        <v>95</v>
      </c>
      <c r="E188" s="36"/>
      <c r="H188" s="19">
        <f>B486</f>
        <v>1.8557883342110301E-3</v>
      </c>
    </row>
    <row r="189" spans="1:9">
      <c r="C189" s="20" t="s">
        <v>96</v>
      </c>
      <c r="D189" s="20"/>
      <c r="E189" s="36">
        <f>G189*E186</f>
        <v>2.5692520775623264</v>
      </c>
      <c r="F189" s="18">
        <f>E189*(365.25/7)</f>
        <v>134.05990304709138</v>
      </c>
      <c r="G189" s="18">
        <v>9.6952908587257608E-2</v>
      </c>
      <c r="I189" s="18">
        <f>F189*H190</f>
        <v>9.5359183388348936E-2</v>
      </c>
    </row>
    <row r="190" spans="1:9">
      <c r="C190" s="20"/>
      <c r="D190" s="29" t="s">
        <v>97</v>
      </c>
      <c r="E190" s="36"/>
      <c r="H190" s="19">
        <f>B488</f>
        <v>7.1131771111942403E-4</v>
      </c>
    </row>
    <row r="191" spans="1:9">
      <c r="C191" s="20" t="s">
        <v>98</v>
      </c>
      <c r="D191" s="20"/>
      <c r="E191" s="36">
        <f>G191*E186</f>
        <v>0.80747922437673136</v>
      </c>
      <c r="F191" s="18">
        <f>E191*(365.25/7)</f>
        <v>42.133112386228731</v>
      </c>
      <c r="G191" s="18">
        <v>3.0470914127423823E-2</v>
      </c>
      <c r="I191" s="18">
        <f>F191*H192</f>
        <v>1.1886695336469227E-2</v>
      </c>
    </row>
    <row r="192" spans="1:9">
      <c r="C192" s="20"/>
      <c r="D192" s="29" t="s">
        <v>99</v>
      </c>
      <c r="E192" s="36"/>
      <c r="H192" s="19">
        <f>B459</f>
        <v>2.8212241306802699E-4</v>
      </c>
    </row>
    <row r="193" spans="1:9">
      <c r="C193" s="20" t="s">
        <v>100</v>
      </c>
      <c r="D193" s="39">
        <f>F186-SUM(F187,F189,F191,F195)</f>
        <v>3.8302829442025086</v>
      </c>
      <c r="E193" s="36" t="s">
        <v>41</v>
      </c>
      <c r="F193" s="18" t="e">
        <f>E193*(365.25/7)</f>
        <v>#VALUE!</v>
      </c>
      <c r="G193" s="18">
        <v>2.7700831024930483E-3</v>
      </c>
      <c r="I193" s="18">
        <f>D193*H194</f>
        <v>8.4655709577775623E-4</v>
      </c>
    </row>
    <row r="194" spans="1:9">
      <c r="C194" s="20"/>
      <c r="D194" s="29" t="s">
        <v>101</v>
      </c>
      <c r="E194" s="36"/>
      <c r="H194" s="19">
        <f>B473</f>
        <v>2.2101685648552401E-4</v>
      </c>
    </row>
    <row r="195" spans="1:9">
      <c r="C195" s="20" t="s">
        <v>102</v>
      </c>
      <c r="D195" s="20"/>
      <c r="E195" s="36">
        <f>G195*E186</f>
        <v>0.22022160664819942</v>
      </c>
      <c r="F195" s="18">
        <f>E195*(365.25/7)</f>
        <v>11.490848832607835</v>
      </c>
      <c r="G195" s="18">
        <v>8.3102493074792231E-3</v>
      </c>
      <c r="I195" s="18">
        <f>F195*H196</f>
        <v>2.5396712873333371E-3</v>
      </c>
    </row>
    <row r="196" spans="1:9">
      <c r="C196" s="20"/>
      <c r="D196" s="29" t="s">
        <v>101</v>
      </c>
      <c r="E196" s="36"/>
      <c r="H196" s="19">
        <f>B473</f>
        <v>2.2101685648552401E-4</v>
      </c>
    </row>
    <row r="197" spans="1:9" s="20" customFormat="1">
      <c r="B197" s="20" t="s">
        <v>103</v>
      </c>
      <c r="D197" s="20" t="s">
        <v>295</v>
      </c>
      <c r="E197" s="38">
        <f>(E200-SUM(E157,E161,E177,E186))/2</f>
        <v>7.5500000000000043</v>
      </c>
      <c r="F197" s="20">
        <f>E197*(365.25/7)</f>
        <v>393.94821428571453</v>
      </c>
      <c r="G197" s="20">
        <v>1</v>
      </c>
      <c r="H197" s="30"/>
      <c r="I197" s="20">
        <f>F197*H199</f>
        <v>2.2641983643438404E-2</v>
      </c>
    </row>
    <row r="198" spans="1:9">
      <c r="C198" s="20" t="s">
        <v>103</v>
      </c>
      <c r="D198" s="20"/>
      <c r="E198" s="36" t="s">
        <v>41</v>
      </c>
      <c r="F198" s="20" t="e">
        <f>E198*(365.25/7)</f>
        <v>#VALUE!</v>
      </c>
      <c r="G198" s="18">
        <v>1</v>
      </c>
    </row>
    <row r="199" spans="1:9">
      <c r="C199" s="20"/>
      <c r="D199" s="29" t="s">
        <v>104</v>
      </c>
      <c r="E199" s="36"/>
      <c r="F199" s="20"/>
      <c r="H199" s="19">
        <f>B532</f>
        <v>5.74745177725748E-5</v>
      </c>
    </row>
    <row r="200" spans="1:9" s="25" customFormat="1">
      <c r="A200" s="25" t="s">
        <v>105</v>
      </c>
      <c r="E200" s="35">
        <f>E17</f>
        <v>123.9</v>
      </c>
      <c r="F200" s="25">
        <f>E200*(365.25/7)</f>
        <v>6464.9250000000002</v>
      </c>
      <c r="H200" s="27"/>
      <c r="I200" s="25">
        <f>SUM(I161,I170,I157,I177,I186,I197)</f>
        <v>3.1234680707360254</v>
      </c>
    </row>
    <row r="201" spans="1:9">
      <c r="C201" s="20"/>
      <c r="D201" s="20"/>
      <c r="E201" s="36"/>
      <c r="F201" s="20"/>
    </row>
    <row r="202" spans="1:9" s="20" customFormat="1">
      <c r="A202" s="20" t="s">
        <v>106</v>
      </c>
      <c r="E202" s="36"/>
      <c r="H202" s="30"/>
    </row>
    <row r="203" spans="1:9" s="20" customFormat="1">
      <c r="B203" s="20" t="s">
        <v>107</v>
      </c>
      <c r="E203" s="38">
        <f>E25</f>
        <v>7.9</v>
      </c>
      <c r="F203" s="20">
        <f>E203*(365.25/7)</f>
        <v>412.21071428571435</v>
      </c>
      <c r="G203" s="20">
        <v>0.97826086956521752</v>
      </c>
      <c r="H203" s="30"/>
      <c r="I203" s="20">
        <f>SUM(I204,I206,I208)</f>
        <v>9.1732232221145807E-2</v>
      </c>
    </row>
    <row r="204" spans="1:9">
      <c r="A204" s="18"/>
      <c r="C204" s="20" t="s">
        <v>108</v>
      </c>
      <c r="D204" s="20"/>
      <c r="E204" s="36">
        <f>G204*E203</f>
        <v>6.6978260869565229</v>
      </c>
      <c r="F204" s="18">
        <f>E204*(365.25/7)</f>
        <v>349.48299689441001</v>
      </c>
      <c r="G204" s="18">
        <v>0.84782608695652184</v>
      </c>
      <c r="I204" s="18">
        <f>F204*H205</f>
        <v>7.6959180383775819E-2</v>
      </c>
    </row>
    <row r="205" spans="1:9">
      <c r="A205" s="18"/>
      <c r="C205" s="20"/>
      <c r="D205" s="29" t="s">
        <v>109</v>
      </c>
      <c r="E205" s="36"/>
      <c r="H205" s="19">
        <f>B484</f>
        <v>2.2020865411952401E-4</v>
      </c>
    </row>
    <row r="206" spans="1:9">
      <c r="A206" s="18"/>
      <c r="C206" s="20" t="s">
        <v>110</v>
      </c>
      <c r="D206" s="20"/>
      <c r="E206" s="36">
        <f>G206*E203</f>
        <v>1.0304347826086957</v>
      </c>
      <c r="F206" s="18">
        <f>E206*(365.25/7)</f>
        <v>53.766614906832302</v>
      </c>
      <c r="G206" s="18">
        <v>0.13043478260869565</v>
      </c>
      <c r="I206" s="18">
        <f>F206*H207</f>
        <v>1.3817362708529677E-2</v>
      </c>
    </row>
    <row r="207" spans="1:9">
      <c r="A207" s="18"/>
      <c r="C207" s="20"/>
      <c r="D207" s="29" t="s">
        <v>67</v>
      </c>
      <c r="E207" s="36"/>
      <c r="H207" s="19">
        <f>B468</f>
        <v>2.5698777452277098E-4</v>
      </c>
    </row>
    <row r="208" spans="1:9">
      <c r="A208" s="18"/>
      <c r="C208" s="20" t="s">
        <v>111</v>
      </c>
      <c r="D208" s="20">
        <f>F203-SUM(F204,F206)</f>
        <v>8.9611024844720646</v>
      </c>
      <c r="E208" s="36" t="s">
        <v>41</v>
      </c>
      <c r="F208" s="18" t="e">
        <f>E208*(365.25/7)</f>
        <v>#VALUE!</v>
      </c>
      <c r="G208" s="18">
        <v>2.1739130434782483E-2</v>
      </c>
      <c r="I208" s="18">
        <f>D208*H209</f>
        <v>9.5568912884031528E-4</v>
      </c>
    </row>
    <row r="209" spans="1:9">
      <c r="A209" s="18"/>
      <c r="C209" s="20"/>
      <c r="D209" s="29" t="s">
        <v>84</v>
      </c>
      <c r="E209" s="36"/>
      <c r="H209" s="19">
        <f>B555</f>
        <v>1.06648610536075E-4</v>
      </c>
    </row>
    <row r="210" spans="1:9" s="20" customFormat="1">
      <c r="B210" s="20" t="s">
        <v>112</v>
      </c>
      <c r="E210" s="38">
        <f>E234-SUM(E203,E213,E220,E223,E227)</f>
        <v>2.1999999999999957</v>
      </c>
      <c r="F210" s="20">
        <f>E210*(365.25/7)</f>
        <v>114.79285714285693</v>
      </c>
      <c r="G210" s="20">
        <v>1</v>
      </c>
      <c r="H210" s="30"/>
      <c r="I210" s="20">
        <f>F211*H212</f>
        <v>2.9500360888253176E-2</v>
      </c>
    </row>
    <row r="211" spans="1:9">
      <c r="A211" s="18"/>
      <c r="C211" s="20" t="s">
        <v>112</v>
      </c>
      <c r="D211" s="20"/>
      <c r="E211" s="36">
        <f>G211*E210</f>
        <v>2.1999999999999957</v>
      </c>
      <c r="F211" s="18">
        <f>E211*(365.25/7)</f>
        <v>114.79285714285693</v>
      </c>
      <c r="G211" s="18">
        <v>1</v>
      </c>
    </row>
    <row r="212" spans="1:9">
      <c r="A212" s="18"/>
      <c r="C212" s="20"/>
      <c r="D212" s="29" t="s">
        <v>67</v>
      </c>
      <c r="E212" s="36"/>
      <c r="H212" s="19">
        <f>B468</f>
        <v>2.5698777452277098E-4</v>
      </c>
    </row>
    <row r="213" spans="1:9" s="20" customFormat="1">
      <c r="B213" s="20" t="s">
        <v>113</v>
      </c>
      <c r="E213" s="38">
        <f>E27</f>
        <v>4.0999999999999996</v>
      </c>
      <c r="F213" s="20">
        <f>E213*(365.25/7)</f>
        <v>213.93214285714285</v>
      </c>
      <c r="G213" s="20">
        <v>1</v>
      </c>
      <c r="H213" s="30"/>
      <c r="I213" s="20">
        <f>SUM(I214,I215,I217)</f>
        <v>3.8184597943850651E-2</v>
      </c>
    </row>
    <row r="214" spans="1:9">
      <c r="A214" s="18"/>
      <c r="C214" s="20" t="s">
        <v>114</v>
      </c>
      <c r="D214" s="20"/>
      <c r="E214" s="36">
        <f>G214*E213</f>
        <v>3.4166666666666661</v>
      </c>
      <c r="F214" s="18">
        <f>E214*(365.25/7)</f>
        <v>178.27678571428569</v>
      </c>
      <c r="G214" s="18">
        <v>0.83333333333333326</v>
      </c>
      <c r="I214" s="18">
        <f>F214*H216</f>
        <v>3.3191445246313782E-2</v>
      </c>
    </row>
    <row r="215" spans="1:9">
      <c r="A215" s="18"/>
      <c r="C215" s="20" t="s">
        <v>115</v>
      </c>
      <c r="D215" s="20"/>
      <c r="E215" s="36">
        <f>G215*E213</f>
        <v>0.34166666666666662</v>
      </c>
      <c r="F215" s="18">
        <f>E215*(365.25/7)</f>
        <v>17.827678571428571</v>
      </c>
      <c r="G215" s="18">
        <v>8.3333333333333329E-2</v>
      </c>
      <c r="I215" s="18">
        <f>F215*H216</f>
        <v>3.3191445246313783E-3</v>
      </c>
    </row>
    <row r="216" spans="1:9">
      <c r="A216" s="18"/>
      <c r="C216" s="20"/>
      <c r="D216" s="29" t="s">
        <v>116</v>
      </c>
      <c r="E216" s="36"/>
      <c r="H216" s="19">
        <f>B482</f>
        <v>1.86179289206548E-4</v>
      </c>
    </row>
    <row r="217" spans="1:9">
      <c r="A217" s="18"/>
      <c r="C217" s="20" t="s">
        <v>117</v>
      </c>
      <c r="D217" s="20"/>
      <c r="E217" s="36">
        <f>G217*E213</f>
        <v>0.34166666666666662</v>
      </c>
      <c r="F217" s="18">
        <f>E217*(365.25/7)</f>
        <v>17.827678571428571</v>
      </c>
      <c r="G217" s="18">
        <v>8.3333333333333329E-2</v>
      </c>
      <c r="I217" s="18">
        <f>F217*AVERAGE(H218:H219)</f>
        <v>1.6740081729054962E-3</v>
      </c>
    </row>
    <row r="218" spans="1:9">
      <c r="A218" s="18"/>
      <c r="C218" s="20"/>
      <c r="D218" s="29" t="s">
        <v>84</v>
      </c>
      <c r="E218" s="36"/>
      <c r="H218" s="19">
        <f>B555</f>
        <v>1.06648610536075E-4</v>
      </c>
    </row>
    <row r="219" spans="1:9">
      <c r="A219" s="18"/>
      <c r="C219" s="20"/>
      <c r="D219" s="29" t="s">
        <v>118</v>
      </c>
      <c r="E219" s="36"/>
      <c r="H219" s="19">
        <f>B528</f>
        <v>8.1150172821881203E-5</v>
      </c>
    </row>
    <row r="220" spans="1:9" s="20" customFormat="1">
      <c r="B220" s="20" t="s">
        <v>119</v>
      </c>
      <c r="E220" s="38">
        <f>E28</f>
        <v>1.3</v>
      </c>
      <c r="F220" s="20">
        <f>E220*(365.25/7)</f>
        <v>67.832142857142856</v>
      </c>
      <c r="G220" s="20">
        <v>1</v>
      </c>
      <c r="H220" s="30"/>
      <c r="I220" s="20">
        <f>F220*H222</f>
        <v>1.1870915245598138E-2</v>
      </c>
    </row>
    <row r="221" spans="1:9">
      <c r="A221" s="18"/>
      <c r="C221" s="20" t="s">
        <v>119</v>
      </c>
      <c r="D221" s="20"/>
      <c r="E221" s="36">
        <f>G221*E220</f>
        <v>1.3</v>
      </c>
      <c r="F221" s="18">
        <f>E221*(365.25/7)</f>
        <v>67.832142857142856</v>
      </c>
      <c r="G221" s="18">
        <v>1</v>
      </c>
    </row>
    <row r="222" spans="1:9">
      <c r="A222" s="18"/>
      <c r="D222" s="3" t="s">
        <v>120</v>
      </c>
      <c r="E222" s="36"/>
      <c r="H222" s="19">
        <f>B485</f>
        <v>1.7500427887998099E-4</v>
      </c>
    </row>
    <row r="223" spans="1:9" s="20" customFormat="1">
      <c r="B223" s="20" t="s">
        <v>121</v>
      </c>
      <c r="E223" s="38">
        <f>E29</f>
        <v>2.4</v>
      </c>
      <c r="F223" s="20">
        <f>E223*(365.25/7)</f>
        <v>125.22857142857143</v>
      </c>
      <c r="G223" s="20">
        <v>1</v>
      </c>
      <c r="H223" s="30"/>
      <c r="I223" s="20">
        <f>SUM(I224:I225)</f>
        <v>2.1915535838027335E-2</v>
      </c>
    </row>
    <row r="224" spans="1:9">
      <c r="A224" s="18"/>
      <c r="C224" s="20" t="s">
        <v>122</v>
      </c>
      <c r="D224" s="20"/>
      <c r="E224" s="36">
        <f>G224*E223</f>
        <v>1.1499999999999999</v>
      </c>
      <c r="F224" s="18">
        <f>E224*(365.25/7)</f>
        <v>60.005357142857143</v>
      </c>
      <c r="G224" s="18">
        <v>0.47916666666666663</v>
      </c>
      <c r="I224" s="18">
        <f>F224*H226</f>
        <v>1.050119425572143E-2</v>
      </c>
    </row>
    <row r="225" spans="1:9">
      <c r="A225" s="18"/>
      <c r="C225" s="20" t="s">
        <v>123</v>
      </c>
      <c r="D225" s="20"/>
      <c r="E225" s="36">
        <f>G225*E223</f>
        <v>1.25</v>
      </c>
      <c r="F225" s="18">
        <f>E225*(365.25/7)</f>
        <v>65.223214285714292</v>
      </c>
      <c r="G225" s="18">
        <v>0.52083333333333337</v>
      </c>
      <c r="I225" s="18">
        <f>F225*H226</f>
        <v>1.1414341582305905E-2</v>
      </c>
    </row>
    <row r="226" spans="1:9">
      <c r="A226" s="18"/>
      <c r="D226" s="3" t="s">
        <v>120</v>
      </c>
      <c r="E226" s="36"/>
      <c r="H226" s="19">
        <f>B485</f>
        <v>1.7500427887998099E-4</v>
      </c>
    </row>
    <row r="227" spans="1:9" s="20" customFormat="1">
      <c r="B227" s="20" t="s">
        <v>124</v>
      </c>
      <c r="E227" s="38">
        <f>E30</f>
        <v>3.5</v>
      </c>
      <c r="F227" s="20">
        <f>E227*(365.25/7)</f>
        <v>182.625</v>
      </c>
      <c r="G227" s="20">
        <v>0.9882352941176471</v>
      </c>
      <c r="H227" s="30"/>
      <c r="I227" s="20">
        <f>SUM(I228,I231)</f>
        <v>2.7725227217658133E-2</v>
      </c>
    </row>
    <row r="228" spans="1:9">
      <c r="A228" s="18"/>
      <c r="C228" s="20" t="s">
        <v>125</v>
      </c>
      <c r="D228" s="20"/>
      <c r="E228" s="36">
        <f>G228*E227</f>
        <v>2.5529411764705885</v>
      </c>
      <c r="F228" s="18">
        <f>E228*(365.25/7)</f>
        <v>133.20882352941177</v>
      </c>
      <c r="G228" s="18">
        <v>0.72941176470588243</v>
      </c>
      <c r="I228" s="18">
        <f>F228*AVERAGE(H229:H230)</f>
        <v>2.3707431178982087E-2</v>
      </c>
    </row>
    <row r="229" spans="1:9">
      <c r="A229" s="18"/>
      <c r="C229" s="3"/>
      <c r="D229" s="3" t="s">
        <v>120</v>
      </c>
      <c r="E229" s="36"/>
      <c r="H229" s="19">
        <f>B485</f>
        <v>1.7500427887998099E-4</v>
      </c>
    </row>
    <row r="230" spans="1:9">
      <c r="A230" s="18"/>
      <c r="C230" s="31"/>
      <c r="D230" s="31" t="s">
        <v>126</v>
      </c>
      <c r="E230" s="36"/>
      <c r="H230" s="19">
        <f>B476</f>
        <v>1.8093957755303699E-4</v>
      </c>
    </row>
    <row r="231" spans="1:9">
      <c r="A231" s="18"/>
      <c r="C231" s="20" t="s">
        <v>127</v>
      </c>
      <c r="D231" s="20"/>
      <c r="E231" s="36">
        <f>G231*E227</f>
        <v>0.90588235294117658</v>
      </c>
      <c r="F231" s="18">
        <f>E231*(365.25/7)</f>
        <v>47.267647058823535</v>
      </c>
      <c r="G231" s="18">
        <v>0.25882352941176473</v>
      </c>
      <c r="I231" s="18">
        <f>F231*AVERAGE(H232:H233)</f>
        <v>4.0177960386760456E-3</v>
      </c>
    </row>
    <row r="232" spans="1:9">
      <c r="A232" s="18"/>
      <c r="D232" s="37" t="s">
        <v>92</v>
      </c>
      <c r="E232" s="36"/>
      <c r="H232" s="19">
        <f>B540</f>
        <v>1.07134259040347E-4</v>
      </c>
    </row>
    <row r="233" spans="1:9">
      <c r="A233" s="18"/>
      <c r="D233" s="3" t="s">
        <v>128</v>
      </c>
      <c r="E233" s="36"/>
      <c r="H233" s="19">
        <f>B556</f>
        <v>6.2867688959137197E-5</v>
      </c>
    </row>
    <row r="234" spans="1:9" s="25" customFormat="1">
      <c r="A234" s="25" t="s">
        <v>129</v>
      </c>
      <c r="E234" s="35">
        <f>E24</f>
        <v>21.4</v>
      </c>
      <c r="F234" s="25">
        <f>E234*(365.25/7)</f>
        <v>1116.6214285714286</v>
      </c>
      <c r="H234" s="27"/>
      <c r="I234" s="25">
        <f>SUM(I227,I220,I213,I210,I203,I223)</f>
        <v>0.22092886935453324</v>
      </c>
    </row>
    <row r="235" spans="1:9">
      <c r="C235" s="20"/>
      <c r="D235" s="20"/>
      <c r="F235" s="20"/>
    </row>
    <row r="236" spans="1:9" s="20" customFormat="1">
      <c r="A236" s="20" t="s">
        <v>130</v>
      </c>
      <c r="H236" s="30"/>
    </row>
    <row r="237" spans="1:9" s="20" customFormat="1">
      <c r="B237" s="20" t="s">
        <v>131</v>
      </c>
      <c r="E237" s="20">
        <f>E32</f>
        <v>4.8</v>
      </c>
      <c r="F237" s="20">
        <f>E237*(365.25/7)</f>
        <v>250.45714285714286</v>
      </c>
      <c r="G237" s="20">
        <v>0.98648648648648651</v>
      </c>
      <c r="H237" s="30"/>
      <c r="I237" s="20">
        <f>SUM(I238,I239,I241)</f>
        <v>4.4918018662872761E-2</v>
      </c>
    </row>
    <row r="238" spans="1:9">
      <c r="C238" s="20" t="s">
        <v>132</v>
      </c>
      <c r="D238" s="20"/>
      <c r="E238" s="18">
        <f>G238*E237</f>
        <v>3.8270270270270266</v>
      </c>
      <c r="F238" s="18">
        <f>E238*(365.25/7)</f>
        <v>199.68880308880307</v>
      </c>
      <c r="G238" s="18">
        <v>0.79729729729729726</v>
      </c>
      <c r="I238" s="18">
        <f>F238*H240</f>
        <v>3.6131607672959615E-2</v>
      </c>
    </row>
    <row r="239" spans="1:9">
      <c r="C239" s="20" t="s">
        <v>133</v>
      </c>
      <c r="D239" s="20"/>
      <c r="E239" s="18">
        <f>G239*E237</f>
        <v>0.12972972972972974</v>
      </c>
      <c r="F239" s="18">
        <f>E239*(365.25/7)</f>
        <v>6.7691119691119699</v>
      </c>
      <c r="G239" s="18">
        <v>2.7027027027027029E-2</v>
      </c>
      <c r="I239" s="18">
        <f>F239*H240</f>
        <v>1.2248002601003263E-3</v>
      </c>
    </row>
    <row r="240" spans="1:9">
      <c r="C240" s="20"/>
      <c r="D240" s="31" t="s">
        <v>126</v>
      </c>
      <c r="H240" s="19">
        <f>B476</f>
        <v>1.8093957755303699E-4</v>
      </c>
    </row>
    <row r="241" spans="1:9">
      <c r="C241" s="20" t="s">
        <v>134</v>
      </c>
      <c r="D241" s="20"/>
      <c r="E241" s="18">
        <f>G241*E237</f>
        <v>0.77837837837837831</v>
      </c>
      <c r="F241" s="18">
        <f>E241*(365.25/7)</f>
        <v>40.614671814671816</v>
      </c>
      <c r="G241" s="18">
        <v>0.16216216216216214</v>
      </c>
      <c r="I241" s="18">
        <f>F241*H242</f>
        <v>7.5616107298128177E-3</v>
      </c>
    </row>
    <row r="242" spans="1:9">
      <c r="C242" s="20"/>
      <c r="D242" s="29" t="s">
        <v>116</v>
      </c>
      <c r="H242" s="19">
        <f>B482</f>
        <v>1.86179289206548E-4</v>
      </c>
    </row>
    <row r="243" spans="1:9" s="20" customFormat="1">
      <c r="B243" s="20" t="s">
        <v>135</v>
      </c>
      <c r="D243" s="20" t="s">
        <v>295</v>
      </c>
      <c r="E243" s="20">
        <f>(E251-E237)/2</f>
        <v>2.5500000000000003</v>
      </c>
      <c r="F243" s="20">
        <f>E243*(365.25/7)</f>
        <v>133.05535714285716</v>
      </c>
      <c r="G243" s="20">
        <v>0.96129032258064506</v>
      </c>
      <c r="H243" s="30"/>
      <c r="I243" s="20">
        <f>SUM(I244,I245,I246)</f>
        <v>6.7714502884086165E-3</v>
      </c>
    </row>
    <row r="244" spans="1:9">
      <c r="C244" s="20" t="s">
        <v>136</v>
      </c>
      <c r="D244" s="20"/>
      <c r="E244" s="18">
        <f>G244*E243</f>
        <v>1.7274193548387098</v>
      </c>
      <c r="F244" s="18">
        <f>E244*(365.25/7)</f>
        <v>90.134274193548393</v>
      </c>
      <c r="G244" s="18">
        <v>0.67741935483870963</v>
      </c>
      <c r="I244" s="18">
        <f>F244*H247</f>
        <v>4.6168979239149662E-3</v>
      </c>
    </row>
    <row r="245" spans="1:9">
      <c r="C245" s="20" t="s">
        <v>137</v>
      </c>
      <c r="D245" s="20"/>
      <c r="E245" s="18">
        <f>G245*E243</f>
        <v>0.7238709677419356</v>
      </c>
      <c r="F245" s="18">
        <f>E245*(365.25/7)</f>
        <v>37.770552995391711</v>
      </c>
      <c r="G245" s="18">
        <v>0.28387096774193549</v>
      </c>
      <c r="I245" s="18">
        <f>F245*H247</f>
        <v>1.9347000824024622E-3</v>
      </c>
    </row>
    <row r="246" spans="1:9">
      <c r="C246" s="20" t="s">
        <v>138</v>
      </c>
      <c r="D246" s="20"/>
      <c r="E246" s="18">
        <f>G246*E243</f>
        <v>8.2258064516129034E-2</v>
      </c>
      <c r="F246" s="18">
        <f>E246*(365.25/7)</f>
        <v>4.292108294930876</v>
      </c>
      <c r="G246" s="18">
        <v>3.2258064516129031E-2</v>
      </c>
      <c r="I246" s="18">
        <f>F246*H247</f>
        <v>2.1985228209118885E-4</v>
      </c>
    </row>
    <row r="247" spans="1:9">
      <c r="C247" s="20"/>
      <c r="D247" s="31" t="s">
        <v>139</v>
      </c>
      <c r="H247" s="19">
        <f>B550</f>
        <v>5.1222445237656699E-5</v>
      </c>
    </row>
    <row r="248" spans="1:9" s="20" customFormat="1">
      <c r="B248" s="20" t="s">
        <v>140</v>
      </c>
      <c r="D248" s="20" t="s">
        <v>295</v>
      </c>
      <c r="E248" s="20">
        <f>(E251-E237)/2</f>
        <v>2.5500000000000003</v>
      </c>
      <c r="F248" s="18">
        <f>E248*(365.25/7)</f>
        <v>133.05535714285716</v>
      </c>
      <c r="G248" s="20">
        <v>1</v>
      </c>
      <c r="H248" s="30"/>
      <c r="I248" s="20">
        <f>F248*H250</f>
        <v>1.2009031194350183E-2</v>
      </c>
    </row>
    <row r="249" spans="1:9">
      <c r="C249" s="20" t="s">
        <v>140</v>
      </c>
      <c r="D249" s="20"/>
      <c r="E249" s="18" t="s">
        <v>41</v>
      </c>
      <c r="F249" s="18" t="e">
        <f>E249*(365.25/7)</f>
        <v>#VALUE!</v>
      </c>
      <c r="G249" s="18">
        <v>1</v>
      </c>
    </row>
    <row r="250" spans="1:9">
      <c r="C250" s="20"/>
      <c r="D250" s="18" t="s">
        <v>141</v>
      </c>
      <c r="H250" s="19">
        <f>B549</f>
        <v>9.0255901394909502E-5</v>
      </c>
    </row>
    <row r="251" spans="1:9" s="25" customFormat="1">
      <c r="A251" s="25" t="s">
        <v>142</v>
      </c>
      <c r="E251" s="25">
        <f>E31</f>
        <v>9.9</v>
      </c>
      <c r="F251" s="25">
        <f>E251*(365.25/7)</f>
        <v>516.56785714285718</v>
      </c>
      <c r="H251" s="27"/>
      <c r="I251" s="25">
        <f>SUM(I248,I243,I237)</f>
        <v>6.3698500145631554E-2</v>
      </c>
    </row>
    <row r="252" spans="1:9">
      <c r="C252" s="20"/>
      <c r="D252" s="20"/>
      <c r="F252" s="20"/>
    </row>
    <row r="253" spans="1:9" s="20" customFormat="1">
      <c r="A253" s="20" t="s">
        <v>143</v>
      </c>
      <c r="H253" s="30"/>
    </row>
    <row r="254" spans="1:9" s="20" customFormat="1">
      <c r="B254" s="20" t="s">
        <v>144</v>
      </c>
      <c r="E254" s="20">
        <f>E36</f>
        <v>20.6</v>
      </c>
      <c r="F254" s="20">
        <f>E254*(365.25/7)</f>
        <v>1074.8785714285716</v>
      </c>
      <c r="G254" s="20">
        <v>0.96780684104627757</v>
      </c>
      <c r="H254" s="30"/>
      <c r="I254" s="20">
        <f>F254*H259</f>
        <v>0.14847497090425019</v>
      </c>
    </row>
    <row r="255" spans="1:9">
      <c r="C255" s="20" t="s">
        <v>145</v>
      </c>
      <c r="D255" s="20"/>
      <c r="E255" s="18">
        <f>G255*E254</f>
        <v>4.4764587525150912</v>
      </c>
      <c r="F255" s="18">
        <f>E255*(365.25/7)</f>
        <v>233.57522276516244</v>
      </c>
      <c r="G255" s="18">
        <v>0.21730382293762576</v>
      </c>
    </row>
    <row r="256" spans="1:9">
      <c r="C256" s="20" t="s">
        <v>146</v>
      </c>
      <c r="D256" s="20"/>
      <c r="E256" s="18">
        <f>G256*E254</f>
        <v>15.170221327967807</v>
      </c>
      <c r="F256" s="18">
        <f>E256*(365.25/7)</f>
        <v>791.56047714860597</v>
      </c>
      <c r="G256" s="18">
        <v>0.73641851106639833</v>
      </c>
    </row>
    <row r="257" spans="1:9">
      <c r="C257" s="20" t="s">
        <v>147</v>
      </c>
      <c r="D257" s="20"/>
      <c r="E257" s="18" t="s">
        <v>41</v>
      </c>
      <c r="F257" s="18" t="e">
        <f>E257*(365.25/7)</f>
        <v>#VALUE!</v>
      </c>
      <c r="G257" s="18">
        <v>3.2193158953722434E-2</v>
      </c>
    </row>
    <row r="258" spans="1:9">
      <c r="C258" s="20" t="s">
        <v>148</v>
      </c>
      <c r="D258" s="20"/>
      <c r="E258" s="18">
        <f>G258*E254</f>
        <v>0.29014084507042254</v>
      </c>
      <c r="F258" s="18">
        <f>E258*(365.25/7)</f>
        <v>15.13913480885312</v>
      </c>
      <c r="G258" s="18">
        <v>1.408450704225352E-2</v>
      </c>
    </row>
    <row r="259" spans="1:9">
      <c r="C259" s="20"/>
      <c r="D259" s="29" t="s">
        <v>149</v>
      </c>
      <c r="H259" s="19">
        <f>B481</f>
        <v>1.3813185493773399E-4</v>
      </c>
    </row>
    <row r="260" spans="1:9" s="20" customFormat="1">
      <c r="B260" s="20" t="s">
        <v>150</v>
      </c>
      <c r="E260" s="20">
        <f>E37</f>
        <v>28.5</v>
      </c>
      <c r="F260" s="20">
        <f>E260*(365.25/7)</f>
        <v>1487.0892857142858</v>
      </c>
      <c r="G260" s="20">
        <v>1</v>
      </c>
      <c r="H260" s="30"/>
      <c r="I260" s="20">
        <f>SUM(I261,I263,I265,I267,I269)</f>
        <v>1.6273141271711025</v>
      </c>
    </row>
    <row r="261" spans="1:9">
      <c r="C261" s="20" t="s">
        <v>151</v>
      </c>
      <c r="D261" s="20"/>
      <c r="E261" s="18">
        <f>G261*E260</f>
        <v>2.5984081041968161</v>
      </c>
      <c r="F261" s="18">
        <f>E261*(365.25/7)</f>
        <v>135.58122286541246</v>
      </c>
      <c r="G261" s="18">
        <v>9.1172214182344433E-2</v>
      </c>
      <c r="I261" s="18">
        <f>F261*H262</f>
        <v>1.8728085809125737E-2</v>
      </c>
    </row>
    <row r="262" spans="1:9">
      <c r="C262" s="20"/>
      <c r="D262" s="29" t="s">
        <v>149</v>
      </c>
      <c r="H262" s="19">
        <f>B481</f>
        <v>1.3813185493773399E-4</v>
      </c>
    </row>
    <row r="263" spans="1:9">
      <c r="C263" s="20" t="s">
        <v>152</v>
      </c>
      <c r="D263" s="20"/>
      <c r="E263" s="18">
        <f>G263*E260</f>
        <v>15.837916063675832</v>
      </c>
      <c r="F263" s="18">
        <f>E263*(365.25/7)</f>
        <v>826.39983460822828</v>
      </c>
      <c r="G263" s="18">
        <v>0.55571635311143275</v>
      </c>
      <c r="I263" s="18">
        <f>F263*H264</f>
        <v>1.5128265664689784</v>
      </c>
    </row>
    <row r="264" spans="1:9">
      <c r="C264" s="20"/>
      <c r="D264" s="18" t="s">
        <v>153</v>
      </c>
      <c r="H264" s="19">
        <f>B511</f>
        <v>1.8306230266686399E-3</v>
      </c>
    </row>
    <row r="265" spans="1:9">
      <c r="C265" s="20" t="s">
        <v>154</v>
      </c>
      <c r="D265" s="20"/>
      <c r="E265" s="18">
        <f>G265*E260</f>
        <v>1.5672937771345876</v>
      </c>
      <c r="F265" s="18">
        <f>E265*(365.25/7)</f>
        <v>81.779150299772596</v>
      </c>
      <c r="G265" s="18">
        <v>5.4992764109985527E-2</v>
      </c>
      <c r="I265" s="18">
        <f>F265*H266</f>
        <v>1.8074570725312936E-2</v>
      </c>
    </row>
    <row r="266" spans="1:9">
      <c r="A266" s="18"/>
      <c r="C266" s="20"/>
      <c r="D266" s="31" t="s">
        <v>101</v>
      </c>
      <c r="H266" s="19">
        <f>B473</f>
        <v>2.2101685648552401E-4</v>
      </c>
    </row>
    <row r="267" spans="1:9">
      <c r="A267" s="18"/>
      <c r="C267" s="20" t="s">
        <v>155</v>
      </c>
      <c r="D267" s="20"/>
      <c r="E267" s="18">
        <f>G267*E260</f>
        <v>3.8357452966714911</v>
      </c>
      <c r="F267" s="18">
        <f>E267*(365.25/7)</f>
        <v>200.1437099441803</v>
      </c>
      <c r="G267" s="18">
        <v>0.13458755426917512</v>
      </c>
      <c r="I267" s="18">
        <f>F267*H268</f>
        <v>2.1345048573082046E-2</v>
      </c>
    </row>
    <row r="268" spans="1:9">
      <c r="A268" s="18"/>
      <c r="C268" s="20"/>
      <c r="D268" s="31" t="s">
        <v>84</v>
      </c>
      <c r="H268" s="19">
        <f>B555</f>
        <v>1.06648610536075E-4</v>
      </c>
    </row>
    <row r="269" spans="1:9">
      <c r="A269" s="18"/>
      <c r="C269" s="20" t="s">
        <v>156</v>
      </c>
      <c r="D269" s="20"/>
      <c r="E269" s="18">
        <f>G269*E260</f>
        <v>4.6606367583212736</v>
      </c>
      <c r="F269" s="18">
        <f>E269*(365.25/7)</f>
        <v>243.18536799669218</v>
      </c>
      <c r="G269" s="18">
        <v>0.16353111432706224</v>
      </c>
      <c r="I269" s="18">
        <f>F269*H270</f>
        <v>5.6339855594603451E-2</v>
      </c>
    </row>
    <row r="270" spans="1:9">
      <c r="A270" s="18"/>
      <c r="C270" s="20"/>
      <c r="D270" s="31" t="s">
        <v>157</v>
      </c>
      <c r="H270" s="19">
        <f>B516</f>
        <v>2.3167452901759201E-4</v>
      </c>
    </row>
    <row r="271" spans="1:9" s="20" customFormat="1">
      <c r="B271" s="20" t="s">
        <v>158</v>
      </c>
      <c r="E271" s="20">
        <f>E38</f>
        <v>6.6</v>
      </c>
      <c r="F271" s="20">
        <f>E271*(365.25/7)</f>
        <v>344.37857142857143</v>
      </c>
      <c r="G271" s="20">
        <v>1.0047169811320757</v>
      </c>
      <c r="H271" s="30"/>
      <c r="I271" s="20">
        <f>SUM(I272,I274,I276,I278,I280,I282,I287)</f>
        <v>0.31321975395334167</v>
      </c>
    </row>
    <row r="272" spans="1:9">
      <c r="A272" s="18"/>
      <c r="C272" s="20" t="s">
        <v>159</v>
      </c>
      <c r="D272" s="20"/>
      <c r="E272" s="18">
        <f>G272*E271</f>
        <v>0.15566037735849056</v>
      </c>
      <c r="F272" s="18">
        <f>E272*(365.25/7)</f>
        <v>8.122136118598382</v>
      </c>
      <c r="G272" s="18">
        <v>2.358490566037736E-2</v>
      </c>
      <c r="I272" s="18">
        <f>F272*H273</f>
        <v>1.3548372784372086E-2</v>
      </c>
    </row>
    <row r="273" spans="1:9">
      <c r="A273" s="18"/>
      <c r="C273" s="20"/>
      <c r="D273" s="3" t="s">
        <v>160</v>
      </c>
      <c r="H273" s="19">
        <f>B512</f>
        <v>1.6680799960183501E-3</v>
      </c>
    </row>
    <row r="274" spans="1:9">
      <c r="A274" s="18"/>
      <c r="C274" s="20" t="s">
        <v>161</v>
      </c>
      <c r="D274" s="20"/>
      <c r="E274" s="18">
        <f>G274*E271</f>
        <v>1.0584905660377357</v>
      </c>
      <c r="F274" s="18">
        <f>E274*(365.25/7)</f>
        <v>55.230525606469001</v>
      </c>
      <c r="G274" s="18">
        <v>0.16037735849056603</v>
      </c>
      <c r="I274" s="18">
        <f>F274*H275</f>
        <v>0.1011062719502141</v>
      </c>
    </row>
    <row r="275" spans="1:9">
      <c r="A275" s="18"/>
      <c r="C275" s="20"/>
      <c r="D275" s="29" t="s">
        <v>153</v>
      </c>
      <c r="H275" s="19">
        <f>B511</f>
        <v>1.8306230266686399E-3</v>
      </c>
    </row>
    <row r="276" spans="1:9">
      <c r="A276" s="18"/>
      <c r="C276" s="20" t="s">
        <v>162</v>
      </c>
      <c r="D276" s="20"/>
      <c r="E276" s="18">
        <f>G276*E271</f>
        <v>0.59150943396226408</v>
      </c>
      <c r="F276" s="18">
        <f>E276*(365.25/7)</f>
        <v>30.86411725067385</v>
      </c>
      <c r="G276" s="18">
        <v>8.9622641509433956E-2</v>
      </c>
      <c r="I276" s="18">
        <f>F276*H277</f>
        <v>2.5666463957362721E-2</v>
      </c>
    </row>
    <row r="277" spans="1:9">
      <c r="A277" s="18"/>
      <c r="C277" s="20"/>
      <c r="D277" s="3" t="s">
        <v>163</v>
      </c>
      <c r="H277" s="19">
        <f>B514</f>
        <v>8.3159559526369898E-4</v>
      </c>
    </row>
    <row r="278" spans="1:9">
      <c r="A278" s="18"/>
      <c r="C278" s="20" t="s">
        <v>164</v>
      </c>
      <c r="D278" s="20"/>
      <c r="E278" s="18">
        <f>G278*E271</f>
        <v>3.5801886792452833</v>
      </c>
      <c r="F278" s="18">
        <f>E278*(365.25/7)</f>
        <v>186.80913072776283</v>
      </c>
      <c r="G278" s="18">
        <v>0.54245283018867929</v>
      </c>
      <c r="I278" s="18">
        <f>F278*H279</f>
        <v>0.1553496502682481</v>
      </c>
    </row>
    <row r="279" spans="1:9">
      <c r="A279" s="18"/>
      <c r="C279" s="20"/>
      <c r="D279" s="3" t="s">
        <v>163</v>
      </c>
      <c r="H279" s="19">
        <f>B514</f>
        <v>8.3159559526369898E-4</v>
      </c>
    </row>
    <row r="280" spans="1:9">
      <c r="A280" s="18"/>
      <c r="C280" s="20" t="s">
        <v>165</v>
      </c>
      <c r="D280" s="20"/>
      <c r="E280" s="18">
        <f>G280*E271</f>
        <v>0.15566037735849056</v>
      </c>
      <c r="F280" s="18">
        <f>E280*(365.25/7)</f>
        <v>8.122136118598382</v>
      </c>
      <c r="G280" s="18">
        <v>2.358490566037736E-2</v>
      </c>
      <c r="I280" s="18">
        <f>F280*H281</f>
        <v>4.3771505738932842E-3</v>
      </c>
    </row>
    <row r="281" spans="1:9">
      <c r="A281" s="18"/>
      <c r="C281" s="20"/>
      <c r="D281" s="3" t="s">
        <v>166</v>
      </c>
      <c r="H281" s="19">
        <f>B513</f>
        <v>5.3891618042085205E-4</v>
      </c>
    </row>
    <row r="282" spans="1:9">
      <c r="C282" s="20" t="s">
        <v>167</v>
      </c>
      <c r="D282" s="20"/>
      <c r="E282" s="18" t="s">
        <v>41</v>
      </c>
      <c r="F282" s="18" t="e">
        <f>E282*(365.25/7)</f>
        <v>#VALUE!</v>
      </c>
      <c r="G282" s="18">
        <v>-4.7169811320757482E-3</v>
      </c>
      <c r="I282" s="18">
        <v>0</v>
      </c>
    </row>
    <row r="283" spans="1:9">
      <c r="C283" s="20"/>
      <c r="D283" s="1" t="s">
        <v>153</v>
      </c>
    </row>
    <row r="284" spans="1:9">
      <c r="C284" s="20"/>
      <c r="D284" s="1" t="s">
        <v>160</v>
      </c>
    </row>
    <row r="285" spans="1:9">
      <c r="C285" s="20"/>
      <c r="D285" s="1" t="s">
        <v>166</v>
      </c>
    </row>
    <row r="286" spans="1:9">
      <c r="C286" s="20"/>
      <c r="D286" s="1" t="s">
        <v>163</v>
      </c>
    </row>
    <row r="287" spans="1:9">
      <c r="C287" s="20" t="s">
        <v>168</v>
      </c>
      <c r="D287" s="20"/>
      <c r="E287" s="18">
        <f>G287*E271</f>
        <v>1.0896226415094341</v>
      </c>
      <c r="F287" s="18">
        <f>E287*(365.25/7)</f>
        <v>56.854952830188687</v>
      </c>
      <c r="G287" s="18">
        <v>0.16509433962264153</v>
      </c>
      <c r="I287" s="18">
        <f>F287*H288</f>
        <v>1.3171844419251373E-2</v>
      </c>
    </row>
    <row r="288" spans="1:9">
      <c r="C288" s="20"/>
      <c r="D288" s="31" t="s">
        <v>157</v>
      </c>
      <c r="H288" s="19">
        <f>B516</f>
        <v>2.3167452901759201E-4</v>
      </c>
    </row>
    <row r="289" spans="1:9" s="25" customFormat="1">
      <c r="A289" s="25" t="s">
        <v>169</v>
      </c>
      <c r="E289" s="25">
        <f>E35</f>
        <v>55.7</v>
      </c>
      <c r="F289" s="25">
        <f>E289*(365.25/7)</f>
        <v>2906.346428571429</v>
      </c>
      <c r="H289" s="27"/>
      <c r="I289" s="25">
        <f>SUM(I254,I260,I271)</f>
        <v>2.0890088520286945</v>
      </c>
    </row>
    <row r="290" spans="1:9">
      <c r="C290" s="20"/>
      <c r="D290" s="20"/>
      <c r="F290" s="20"/>
    </row>
    <row r="291" spans="1:9" s="20" customFormat="1">
      <c r="A291" s="20" t="s">
        <v>170</v>
      </c>
      <c r="H291" s="30"/>
    </row>
    <row r="292" spans="1:9" s="20" customFormat="1">
      <c r="B292" s="20" t="s">
        <v>171</v>
      </c>
      <c r="E292" s="20">
        <f>E40</f>
        <v>0.8</v>
      </c>
      <c r="F292" s="20">
        <f>E292*(365.25/7)</f>
        <v>41.742857142857147</v>
      </c>
      <c r="G292" s="20">
        <v>1</v>
      </c>
      <c r="H292" s="30"/>
      <c r="I292" s="20">
        <f>F292*H294</f>
        <v>9.4353553597096781E-3</v>
      </c>
    </row>
    <row r="293" spans="1:9">
      <c r="C293" s="20" t="s">
        <v>171</v>
      </c>
      <c r="D293" s="20"/>
      <c r="E293" s="18">
        <f>G293*E292</f>
        <v>0.8</v>
      </c>
      <c r="F293" s="18">
        <f>E293*(365.25/7)</f>
        <v>41.742857142857147</v>
      </c>
      <c r="G293" s="18">
        <v>1</v>
      </c>
    </row>
    <row r="294" spans="1:9">
      <c r="C294" s="20"/>
      <c r="D294" s="3" t="s">
        <v>172</v>
      </c>
      <c r="H294" s="19">
        <f>B515</f>
        <v>2.26035207111457E-4</v>
      </c>
    </row>
    <row r="295" spans="1:9" s="20" customFormat="1">
      <c r="B295" s="20" t="s">
        <v>173</v>
      </c>
      <c r="D295" s="20" t="s">
        <v>295</v>
      </c>
      <c r="E295" s="20">
        <f>E301-SUM(E298,E292)</f>
        <v>0</v>
      </c>
      <c r="F295" s="20">
        <f>E295*(365.25/7)</f>
        <v>0</v>
      </c>
      <c r="G295" s="20">
        <v>1</v>
      </c>
      <c r="H295" s="30"/>
      <c r="I295" s="20">
        <f>F295*H297</f>
        <v>0</v>
      </c>
    </row>
    <row r="296" spans="1:9">
      <c r="C296" s="20" t="s">
        <v>173</v>
      </c>
      <c r="D296" s="20"/>
      <c r="E296" s="18">
        <f>G296*E295</f>
        <v>0</v>
      </c>
      <c r="F296" s="18">
        <f>E296*(365.25/7)</f>
        <v>0</v>
      </c>
      <c r="G296" s="18">
        <v>1</v>
      </c>
    </row>
    <row r="297" spans="1:9">
      <c r="C297" s="20"/>
      <c r="D297" s="31" t="s">
        <v>116</v>
      </c>
      <c r="H297" s="19">
        <f>B482</f>
        <v>1.86179289206548E-4</v>
      </c>
    </row>
    <row r="298" spans="1:9" s="20" customFormat="1">
      <c r="B298" s="20" t="s">
        <v>174</v>
      </c>
      <c r="E298" s="20">
        <f>E42</f>
        <v>19.399999999999999</v>
      </c>
      <c r="F298" s="20">
        <f>E298*(365.25/7)</f>
        <v>1012.2642857142857</v>
      </c>
      <c r="G298" s="20">
        <v>1</v>
      </c>
      <c r="H298" s="30"/>
      <c r="I298" s="20">
        <f>F298*H300</f>
        <v>4.516349290158525E-2</v>
      </c>
    </row>
    <row r="299" spans="1:9">
      <c r="C299" s="20" t="s">
        <v>174</v>
      </c>
      <c r="D299" s="20"/>
      <c r="E299" s="18">
        <f>G299*E298</f>
        <v>19.399999999999999</v>
      </c>
      <c r="F299" s="18">
        <f>E299*(365.25/7)</f>
        <v>1012.2642857142857</v>
      </c>
      <c r="G299" s="18">
        <v>1</v>
      </c>
    </row>
    <row r="300" spans="1:9">
      <c r="C300" s="20"/>
      <c r="D300" s="31" t="s">
        <v>175</v>
      </c>
      <c r="H300" s="19">
        <f>B521</f>
        <v>4.4616305779983597E-5</v>
      </c>
    </row>
    <row r="301" spans="1:9" s="25" customFormat="1">
      <c r="A301" s="25" t="s">
        <v>176</v>
      </c>
      <c r="E301" s="25">
        <f>E39</f>
        <v>20.2</v>
      </c>
      <c r="F301" s="25">
        <f>E301*(365.25/7)</f>
        <v>1054.0071428571428</v>
      </c>
      <c r="H301" s="27"/>
      <c r="I301" s="25">
        <f>SUM(I292,I295,I298)</f>
        <v>5.4598848261294929E-2</v>
      </c>
    </row>
    <row r="302" spans="1:9">
      <c r="C302" s="20"/>
      <c r="D302" s="20"/>
      <c r="F302" s="20"/>
    </row>
    <row r="303" spans="1:9" s="20" customFormat="1">
      <c r="A303" s="20" t="s">
        <v>177</v>
      </c>
      <c r="H303" s="30"/>
    </row>
    <row r="304" spans="1:9" s="20" customFormat="1">
      <c r="B304" s="20" t="s">
        <v>178</v>
      </c>
      <c r="E304" s="20">
        <f>E44</f>
        <v>4.2</v>
      </c>
      <c r="F304" s="20">
        <f>E304*(365.25/7)</f>
        <v>219.15</v>
      </c>
      <c r="G304" s="20">
        <v>1.0000000000000002</v>
      </c>
      <c r="H304" s="30"/>
      <c r="I304" s="20">
        <f>SUM(I305,I306,I307,I309)</f>
        <v>4.0432969788122733E-2</v>
      </c>
    </row>
    <row r="305" spans="1:9">
      <c r="C305" s="20" t="s">
        <v>179</v>
      </c>
      <c r="D305" s="20"/>
      <c r="E305" s="18">
        <f>G305*E304</f>
        <v>2.1295774647887327</v>
      </c>
      <c r="F305" s="18">
        <f>E305*(365.25/7)</f>
        <v>111.11830985915495</v>
      </c>
      <c r="G305" s="18">
        <v>0.50704225352112675</v>
      </c>
      <c r="I305" s="18">
        <f>F305*H308</f>
        <v>2.0687927947410423E-2</v>
      </c>
    </row>
    <row r="306" spans="1:9">
      <c r="C306" s="20" t="s">
        <v>180</v>
      </c>
      <c r="D306" s="20"/>
      <c r="E306" s="18">
        <f>G306*E304</f>
        <v>1.0943661971830989</v>
      </c>
      <c r="F306" s="18">
        <f>E306*(365.25/7)</f>
        <v>57.102464788732412</v>
      </c>
      <c r="G306" s="18">
        <v>0.26056338028169018</v>
      </c>
      <c r="I306" s="18">
        <f>F306*H308</f>
        <v>1.0631296306308135E-2</v>
      </c>
    </row>
    <row r="307" spans="1:9">
      <c r="C307" s="20" t="s">
        <v>181</v>
      </c>
      <c r="D307" s="20"/>
      <c r="E307" s="18">
        <f>G307*E304</f>
        <v>0.88732394366197198</v>
      </c>
      <c r="F307" s="18">
        <f>E307*(365.25/7)</f>
        <v>46.299295774647895</v>
      </c>
      <c r="G307" s="18">
        <v>0.21126760563380284</v>
      </c>
      <c r="I307" s="18">
        <f>F307*H308</f>
        <v>8.6199699780876767E-3</v>
      </c>
    </row>
    <row r="308" spans="1:9">
      <c r="C308" s="20"/>
      <c r="D308" s="31" t="s">
        <v>116</v>
      </c>
      <c r="H308" s="19">
        <f>B482</f>
        <v>1.86179289206548E-4</v>
      </c>
    </row>
    <row r="309" spans="1:9">
      <c r="C309" s="20" t="s">
        <v>182</v>
      </c>
      <c r="D309" s="20"/>
      <c r="E309" s="18">
        <f>G309*E304</f>
        <v>8.873239436619719E-2</v>
      </c>
      <c r="F309" s="18">
        <f>E309*(365.25/7)</f>
        <v>4.6299295774647895</v>
      </c>
      <c r="G309" s="18">
        <v>2.1126760563380281E-2</v>
      </c>
      <c r="I309" s="18">
        <f>F309*H310</f>
        <v>4.9377555631649657E-4</v>
      </c>
    </row>
    <row r="310" spans="1:9">
      <c r="C310" s="20"/>
      <c r="D310" s="31" t="s">
        <v>84</v>
      </c>
      <c r="H310" s="19">
        <f>B555</f>
        <v>1.06648610536075E-4</v>
      </c>
    </row>
    <row r="311" spans="1:9" s="20" customFormat="1">
      <c r="B311" s="20" t="s">
        <v>183</v>
      </c>
      <c r="E311" s="20">
        <f>(E346-SUM(E343,E337,E331,E322,E314,E304))/2</f>
        <v>0.89999999999999858</v>
      </c>
      <c r="F311" s="20">
        <f>E311*(365.25/7)</f>
        <v>46.960714285714211</v>
      </c>
      <c r="G311" s="20">
        <v>1</v>
      </c>
      <c r="H311" s="30"/>
      <c r="I311" s="20">
        <f>E311*H313</f>
        <v>1.5750385099198264E-4</v>
      </c>
    </row>
    <row r="312" spans="1:9">
      <c r="C312" s="20" t="s">
        <v>183</v>
      </c>
      <c r="D312" s="20"/>
      <c r="E312" s="18" t="s">
        <v>41</v>
      </c>
      <c r="F312" s="18" t="e">
        <f>E312*(365.25/7)</f>
        <v>#VALUE!</v>
      </c>
      <c r="G312" s="18">
        <v>1</v>
      </c>
    </row>
    <row r="313" spans="1:9">
      <c r="C313" s="31"/>
      <c r="D313" s="31" t="s">
        <v>120</v>
      </c>
      <c r="H313" s="19">
        <f>B485</f>
        <v>1.7500427887998099E-4</v>
      </c>
    </row>
    <row r="314" spans="1:9" s="20" customFormat="1">
      <c r="B314" s="20" t="s">
        <v>184</v>
      </c>
      <c r="E314" s="20">
        <f>E46</f>
        <v>10.1</v>
      </c>
      <c r="F314" s="20">
        <f>E314*(365.25/7)</f>
        <v>527.00357142857138</v>
      </c>
      <c r="G314" s="20">
        <v>1.0050251256281406</v>
      </c>
      <c r="H314" s="30"/>
      <c r="I314" s="20">
        <f>SUM(I315,I316,I318,I320)</f>
        <v>0.13378550802055131</v>
      </c>
    </row>
    <row r="315" spans="1:9">
      <c r="A315" s="18"/>
      <c r="C315" s="20" t="s">
        <v>185</v>
      </c>
      <c r="D315" s="20"/>
      <c r="E315" s="18">
        <f>G315*E314</f>
        <v>2.1316582914572866</v>
      </c>
      <c r="F315" s="18">
        <f>E315*(365.25/7)</f>
        <v>111.22688442211056</v>
      </c>
      <c r="G315" s="18">
        <v>0.21105527638190957</v>
      </c>
      <c r="I315" s="18">
        <f>F315*H317</f>
        <v>1.946518070035845E-2</v>
      </c>
    </row>
    <row r="316" spans="1:9">
      <c r="A316" s="18"/>
      <c r="C316" s="20" t="s">
        <v>186</v>
      </c>
      <c r="D316" s="20"/>
      <c r="E316" s="18">
        <f>G316*E314</f>
        <v>2.2839195979899496</v>
      </c>
      <c r="F316" s="18">
        <f>E316*(365.25/7)</f>
        <v>119.17166188083273</v>
      </c>
      <c r="G316" s="18">
        <v>0.22613065326633167</v>
      </c>
      <c r="I316" s="18">
        <f>F316*H317</f>
        <v>2.0855550750384051E-2</v>
      </c>
    </row>
    <row r="317" spans="1:9">
      <c r="A317" s="18"/>
      <c r="D317" s="31" t="s">
        <v>120</v>
      </c>
      <c r="H317" s="19">
        <f>B485</f>
        <v>1.7500427887998099E-4</v>
      </c>
    </row>
    <row r="318" spans="1:9">
      <c r="A318" s="18"/>
      <c r="C318" s="20" t="s">
        <v>187</v>
      </c>
      <c r="D318" s="20"/>
      <c r="E318" s="18">
        <f>G318*E314</f>
        <v>2.842211055276382</v>
      </c>
      <c r="F318" s="18">
        <f>E318*(365.25/7)</f>
        <v>148.30251256281409</v>
      </c>
      <c r="G318" s="18">
        <v>0.28140703517587939</v>
      </c>
      <c r="I318" s="18">
        <f>F318*H319</f>
        <v>6.7047745619322335E-2</v>
      </c>
    </row>
    <row r="319" spans="1:9">
      <c r="A319" s="18"/>
      <c r="D319" s="3" t="s">
        <v>188</v>
      </c>
      <c r="H319" s="19">
        <f>B475</f>
        <v>4.5210121164281699E-4</v>
      </c>
    </row>
    <row r="320" spans="1:9">
      <c r="A320" s="18"/>
      <c r="C320" s="20" t="s">
        <v>189</v>
      </c>
      <c r="D320" s="20"/>
      <c r="E320" s="18">
        <f>G320*E314</f>
        <v>2.892964824120603</v>
      </c>
      <c r="F320" s="18">
        <f>E320*(365.25/7)</f>
        <v>150.95077171572146</v>
      </c>
      <c r="G320" s="18">
        <v>0.28643216080402012</v>
      </c>
      <c r="I320" s="18">
        <f>F320*H321</f>
        <v>2.6417030950486465E-2</v>
      </c>
    </row>
    <row r="321" spans="1:9">
      <c r="A321" s="18"/>
      <c r="C321" s="31"/>
      <c r="D321" s="31" t="s">
        <v>120</v>
      </c>
      <c r="H321" s="19">
        <f>B485</f>
        <v>1.7500427887998099E-4</v>
      </c>
    </row>
    <row r="322" spans="1:9" s="20" customFormat="1">
      <c r="B322" s="20" t="s">
        <v>190</v>
      </c>
      <c r="E322" s="20">
        <f>E47</f>
        <v>12.2</v>
      </c>
      <c r="F322" s="20">
        <f>E322*(365.25/7)</f>
        <v>636.57857142857142</v>
      </c>
      <c r="G322" s="20">
        <v>1.0000000000000002</v>
      </c>
      <c r="H322" s="30"/>
      <c r="I322" s="20">
        <f>SUM(I323,I325,I327,I329)</f>
        <v>6.0051576521106965E-2</v>
      </c>
    </row>
    <row r="323" spans="1:9">
      <c r="A323" s="18"/>
      <c r="C323" s="20" t="s">
        <v>191</v>
      </c>
      <c r="D323" s="20"/>
      <c r="E323" s="18">
        <f>G323*E322</f>
        <v>3.3744680851063831</v>
      </c>
      <c r="F323" s="18">
        <f>E323*(365.25/7)</f>
        <v>176.07492401215808</v>
      </c>
      <c r="G323" s="18">
        <v>0.27659574468085107</v>
      </c>
      <c r="I323" s="18">
        <f>F323*H324</f>
        <v>2.6235523217525546E-2</v>
      </c>
    </row>
    <row r="324" spans="1:9">
      <c r="A324" s="18"/>
      <c r="D324" s="3" t="s">
        <v>192</v>
      </c>
      <c r="H324" s="19">
        <f>B553</f>
        <v>1.49002041970008E-4</v>
      </c>
    </row>
    <row r="325" spans="1:9">
      <c r="A325" s="18"/>
      <c r="C325" s="20" t="s">
        <v>193</v>
      </c>
      <c r="D325" s="20"/>
      <c r="E325" s="18">
        <f>G325*E322</f>
        <v>6.3039513677811545</v>
      </c>
      <c r="F325" s="18">
        <f>E325*(365.25/7)</f>
        <v>328.93117672600954</v>
      </c>
      <c r="G325" s="18">
        <v>0.51671732522796354</v>
      </c>
      <c r="I325" s="18">
        <f>F325*H326</f>
        <v>2.5760708844569033E-2</v>
      </c>
    </row>
    <row r="326" spans="1:9">
      <c r="A326" s="18"/>
      <c r="D326" s="3" t="s">
        <v>194</v>
      </c>
      <c r="H326" s="19">
        <f>B552</f>
        <v>7.83164098367817E-5</v>
      </c>
    </row>
    <row r="327" spans="1:9">
      <c r="A327" s="18"/>
      <c r="C327" s="20" t="s">
        <v>195</v>
      </c>
      <c r="D327" s="20"/>
      <c r="E327" s="18">
        <f>G327*E322</f>
        <v>0.85288753799392092</v>
      </c>
      <c r="F327" s="18">
        <f>E327*(365.25/7)</f>
        <v>44.502453321754231</v>
      </c>
      <c r="G327" s="18">
        <v>6.9908814589665649E-2</v>
      </c>
      <c r="I327" s="18">
        <f>F327*H328</f>
        <v>3.4263976513964245E-3</v>
      </c>
    </row>
    <row r="328" spans="1:9">
      <c r="A328" s="18"/>
      <c r="D328" s="3" t="s">
        <v>196</v>
      </c>
      <c r="H328" s="19">
        <f>B536</f>
        <v>7.6993455318596804E-5</v>
      </c>
    </row>
    <row r="329" spans="1:9">
      <c r="A329" s="18"/>
      <c r="C329" s="20" t="s">
        <v>197</v>
      </c>
      <c r="D329" s="20"/>
      <c r="E329" s="18">
        <f>G329*E322</f>
        <v>1.6686930091185412</v>
      </c>
      <c r="F329" s="18">
        <f>E329*(365.25/7)</f>
        <v>87.070017368649602</v>
      </c>
      <c r="G329" s="18">
        <v>0.13677811550151978</v>
      </c>
      <c r="I329" s="18">
        <f>F329*H330</f>
        <v>4.628946807615956E-3</v>
      </c>
    </row>
    <row r="330" spans="1:9">
      <c r="A330" s="18"/>
      <c r="D330" s="3" t="s">
        <v>198</v>
      </c>
      <c r="H330" s="19">
        <f>B554</f>
        <v>5.3163499302144998E-5</v>
      </c>
    </row>
    <row r="331" spans="1:9" s="20" customFormat="1">
      <c r="B331" s="20" t="s">
        <v>199</v>
      </c>
      <c r="E331" s="20">
        <f>E48</f>
        <v>5</v>
      </c>
      <c r="F331" s="20">
        <f>E331*(365.25/7)</f>
        <v>260.89285714285717</v>
      </c>
      <c r="G331" s="20">
        <v>1.0098039215686276</v>
      </c>
      <c r="H331" s="30"/>
      <c r="I331" s="20">
        <f>SUM(I332:I334,I335)</f>
        <v>0.11178070538711299</v>
      </c>
    </row>
    <row r="332" spans="1:9">
      <c r="A332" s="18"/>
      <c r="C332" s="20" t="s">
        <v>200</v>
      </c>
      <c r="D332" s="20"/>
      <c r="E332" s="18">
        <f>G332*E331</f>
        <v>1.6176470588235294</v>
      </c>
      <c r="F332" s="18">
        <f>E332*(365.25/7)</f>
        <v>84.406512605042025</v>
      </c>
      <c r="G332" s="18">
        <v>0.3235294117647059</v>
      </c>
      <c r="I332" s="18">
        <f>F332*$H$336</f>
        <v>3.5813235706550761E-2</v>
      </c>
    </row>
    <row r="333" spans="1:9">
      <c r="A333" s="18"/>
      <c r="C333" s="20" t="s">
        <v>201</v>
      </c>
      <c r="D333" s="20"/>
      <c r="E333" s="18">
        <f>G333*E331</f>
        <v>1.6176470588235294</v>
      </c>
      <c r="F333" s="18">
        <f>E333*(365.25/7)</f>
        <v>84.406512605042025</v>
      </c>
      <c r="G333" s="18">
        <v>0.3235294117647059</v>
      </c>
      <c r="I333" s="18">
        <f>F333*$H$336</f>
        <v>3.5813235706550761E-2</v>
      </c>
    </row>
    <row r="334" spans="1:9">
      <c r="A334" s="18"/>
      <c r="C334" s="20" t="s">
        <v>202</v>
      </c>
      <c r="D334" s="20"/>
      <c r="E334" s="18">
        <f>G334*E331</f>
        <v>0.53921568627450989</v>
      </c>
      <c r="F334" s="18">
        <f>E334*(365.25/7)</f>
        <v>28.135504201680678</v>
      </c>
      <c r="G334" s="18">
        <v>0.10784313725490198</v>
      </c>
      <c r="I334" s="18">
        <f>F334*$H$336</f>
        <v>1.1937745235516922E-2</v>
      </c>
    </row>
    <row r="335" spans="1:9">
      <c r="A335" s="18"/>
      <c r="C335" s="20" t="s">
        <v>203</v>
      </c>
      <c r="D335" s="20"/>
      <c r="E335" s="18">
        <f>G335*E331</f>
        <v>1.2745098039215688</v>
      </c>
      <c r="F335" s="18">
        <f>E335*(365.25/7)</f>
        <v>66.502100840336141</v>
      </c>
      <c r="G335" s="18">
        <v>0.25490196078431376</v>
      </c>
      <c r="I335" s="18">
        <f>F335*$H$336</f>
        <v>2.8216488738494538E-2</v>
      </c>
    </row>
    <row r="336" spans="1:9">
      <c r="A336" s="18"/>
      <c r="C336" s="20"/>
      <c r="D336" s="31" t="s">
        <v>204</v>
      </c>
      <c r="H336" s="19">
        <f>B471</f>
        <v>4.2429469718917702E-4</v>
      </c>
    </row>
    <row r="337" spans="1:9" s="20" customFormat="1">
      <c r="B337" s="20" t="s">
        <v>205</v>
      </c>
      <c r="E337" s="20">
        <f>E49</f>
        <v>2</v>
      </c>
      <c r="F337" s="20">
        <f>E337*(365.25/7)</f>
        <v>104.35714285714286</v>
      </c>
      <c r="G337" s="20">
        <v>1</v>
      </c>
      <c r="H337" s="30"/>
      <c r="I337" s="20">
        <f>F337*H339</f>
        <v>2.0963075734397898E-2</v>
      </c>
    </row>
    <row r="338" spans="1:9">
      <c r="A338" s="18"/>
      <c r="C338" s="20" t="s">
        <v>205</v>
      </c>
      <c r="D338" s="20"/>
      <c r="E338" s="18">
        <f>G338*E337</f>
        <v>2</v>
      </c>
      <c r="F338" s="18">
        <f>E338*(365.25/7)</f>
        <v>104.35714285714286</v>
      </c>
      <c r="G338" s="18">
        <v>1</v>
      </c>
    </row>
    <row r="339" spans="1:9">
      <c r="A339" s="18"/>
      <c r="C339" s="20"/>
      <c r="D339" s="31" t="s">
        <v>206</v>
      </c>
      <c r="H339" s="19">
        <f>B509</f>
        <v>2.0087820690045899E-4</v>
      </c>
    </row>
    <row r="340" spans="1:9" s="20" customFormat="1">
      <c r="B340" s="20" t="s">
        <v>207</v>
      </c>
      <c r="E340" s="20">
        <f>(E346-SUM(E343,E337,E331,E322,E314,E304))/2</f>
        <v>0.89999999999999858</v>
      </c>
      <c r="F340" s="20">
        <f>E340*(365.25/7)</f>
        <v>46.960714285714211</v>
      </c>
      <c r="G340" s="20">
        <v>1</v>
      </c>
      <c r="H340" s="30"/>
      <c r="I340" s="20">
        <f>F340*H342</f>
        <v>9.4333840804790396E-3</v>
      </c>
    </row>
    <row r="341" spans="1:9">
      <c r="A341" s="18"/>
      <c r="C341" s="20" t="s">
        <v>207</v>
      </c>
      <c r="D341" s="20"/>
      <c r="E341" s="18">
        <f>G341*E340</f>
        <v>0.89999999999999858</v>
      </c>
      <c r="F341" s="18">
        <f>E341*(365.25/7)</f>
        <v>46.960714285714211</v>
      </c>
      <c r="G341" s="18">
        <v>1</v>
      </c>
    </row>
    <row r="342" spans="1:9">
      <c r="A342" s="18"/>
      <c r="C342" s="20"/>
      <c r="D342" s="31" t="s">
        <v>206</v>
      </c>
      <c r="H342" s="19">
        <f>B509</f>
        <v>2.0087820690045899E-4</v>
      </c>
    </row>
    <row r="343" spans="1:9" s="20" customFormat="1">
      <c r="B343" s="20" t="s">
        <v>208</v>
      </c>
      <c r="E343" s="20">
        <f>E51</f>
        <v>1</v>
      </c>
      <c r="F343" s="20">
        <f>E343*(365.25/7)</f>
        <v>52.178571428571431</v>
      </c>
      <c r="G343" s="20">
        <v>1</v>
      </c>
      <c r="H343" s="30"/>
      <c r="I343" s="20">
        <f>F343*H345</f>
        <v>1.0481537867198949E-2</v>
      </c>
    </row>
    <row r="344" spans="1:9">
      <c r="A344" s="18"/>
      <c r="C344" s="20" t="s">
        <v>208</v>
      </c>
      <c r="D344" s="20"/>
      <c r="E344" s="18">
        <f>G344*E343</f>
        <v>1</v>
      </c>
      <c r="F344" s="18">
        <f>E344*(365.25/7)</f>
        <v>52.178571428571431</v>
      </c>
      <c r="G344" s="18">
        <v>1</v>
      </c>
    </row>
    <row r="345" spans="1:9">
      <c r="A345" s="18"/>
      <c r="C345" s="20"/>
      <c r="D345" s="31" t="s">
        <v>206</v>
      </c>
      <c r="H345" s="19">
        <f>B509</f>
        <v>2.0087820690045899E-4</v>
      </c>
    </row>
    <row r="346" spans="1:9" s="25" customFormat="1">
      <c r="A346" s="25" t="s">
        <v>209</v>
      </c>
      <c r="E346" s="25">
        <f>E43</f>
        <v>36.299999999999997</v>
      </c>
      <c r="F346" s="25">
        <f>E346*(365.25/7)</f>
        <v>1894.0821428571428</v>
      </c>
      <c r="H346" s="27"/>
      <c r="I346" s="25">
        <f>SUM(I304,I311,I314,I322,I331,I337,I340,I343)</f>
        <v>0.38708626124996187</v>
      </c>
    </row>
    <row r="347" spans="1:9">
      <c r="C347" s="20"/>
      <c r="D347" s="20"/>
      <c r="F347" s="20"/>
    </row>
    <row r="348" spans="1:9" s="20" customFormat="1">
      <c r="A348" s="20" t="s">
        <v>210</v>
      </c>
      <c r="H348" s="30"/>
    </row>
    <row r="349" spans="1:9" s="20" customFormat="1">
      <c r="B349" s="20" t="s">
        <v>211</v>
      </c>
      <c r="E349" s="20">
        <v>0</v>
      </c>
      <c r="F349" s="20">
        <f>E349*(365.25/7)</f>
        <v>0</v>
      </c>
      <c r="G349" s="20">
        <v>1</v>
      </c>
      <c r="H349" s="30"/>
      <c r="I349" s="20">
        <f>F349*H351</f>
        <v>0</v>
      </c>
    </row>
    <row r="350" spans="1:9">
      <c r="C350" s="20" t="s">
        <v>211</v>
      </c>
      <c r="D350" s="20"/>
      <c r="E350" s="18">
        <f>G350*E349</f>
        <v>0</v>
      </c>
      <c r="F350" s="18">
        <f>E350*(365.25/7)</f>
        <v>0</v>
      </c>
      <c r="G350" s="18">
        <v>1</v>
      </c>
    </row>
    <row r="351" spans="1:9">
      <c r="C351" s="20"/>
      <c r="D351" s="31" t="s">
        <v>212</v>
      </c>
      <c r="H351" s="19">
        <f>B545</f>
        <v>5.0201254900354902E-5</v>
      </c>
    </row>
    <row r="352" spans="1:9" s="20" customFormat="1">
      <c r="B352" s="20" t="s">
        <v>213</v>
      </c>
      <c r="E352" s="20">
        <v>0</v>
      </c>
      <c r="F352" s="20">
        <f>E352*(365.25/7)</f>
        <v>0</v>
      </c>
      <c r="G352" s="20">
        <v>1</v>
      </c>
      <c r="H352" s="30"/>
      <c r="I352" s="20">
        <f>F352*H354</f>
        <v>0</v>
      </c>
    </row>
    <row r="353" spans="1:9">
      <c r="C353" s="20" t="s">
        <v>213</v>
      </c>
      <c r="D353" s="20"/>
      <c r="E353" s="18">
        <f>G353*E352</f>
        <v>0</v>
      </c>
      <c r="F353" s="18">
        <f>E353*(365.25/7)</f>
        <v>0</v>
      </c>
      <c r="G353" s="18">
        <v>1</v>
      </c>
    </row>
    <row r="354" spans="1:9">
      <c r="C354" s="20"/>
      <c r="D354" s="31" t="s">
        <v>214</v>
      </c>
      <c r="H354" s="19">
        <f>B546</f>
        <v>6.5532644314399599E-5</v>
      </c>
    </row>
    <row r="355" spans="1:9" s="20" customFormat="1">
      <c r="B355" s="20" t="s">
        <v>215</v>
      </c>
      <c r="E355" s="20">
        <v>0</v>
      </c>
      <c r="F355" s="20">
        <f>E355*(365.25/7)</f>
        <v>0</v>
      </c>
      <c r="G355" s="20">
        <v>1</v>
      </c>
      <c r="H355" s="30"/>
      <c r="I355" s="20">
        <f>F355*H357</f>
        <v>0</v>
      </c>
    </row>
    <row r="356" spans="1:9">
      <c r="C356" s="20" t="s">
        <v>215</v>
      </c>
      <c r="D356" s="20"/>
      <c r="E356" s="18">
        <f>G356*E355</f>
        <v>0</v>
      </c>
      <c r="F356" s="18">
        <f>E356*(365.25/7)</f>
        <v>0</v>
      </c>
      <c r="G356" s="18">
        <v>1</v>
      </c>
    </row>
    <row r="357" spans="1:9">
      <c r="C357" s="20"/>
      <c r="D357" s="31" t="s">
        <v>216</v>
      </c>
      <c r="H357" s="19">
        <f>B547</f>
        <v>1.1039136985490801E-4</v>
      </c>
    </row>
    <row r="358" spans="1:9" s="20" customFormat="1">
      <c r="B358" s="20" t="s">
        <v>217</v>
      </c>
      <c r="E358" s="20">
        <v>0</v>
      </c>
      <c r="F358" s="20">
        <f>E358*(365.25/7)</f>
        <v>0</v>
      </c>
      <c r="G358" s="20">
        <v>1</v>
      </c>
      <c r="H358" s="30"/>
      <c r="I358" s="20">
        <f>F358*H360</f>
        <v>0</v>
      </c>
    </row>
    <row r="359" spans="1:9">
      <c r="C359" s="20" t="s">
        <v>217</v>
      </c>
      <c r="D359" s="20"/>
      <c r="E359" s="18">
        <f>G359*E358</f>
        <v>0</v>
      </c>
      <c r="F359" s="18">
        <f>E359*(365.25/7)</f>
        <v>0</v>
      </c>
      <c r="G359" s="18">
        <v>1</v>
      </c>
    </row>
    <row r="360" spans="1:9">
      <c r="C360" s="20"/>
      <c r="D360" s="31" t="s">
        <v>218</v>
      </c>
      <c r="H360" s="19">
        <f>B548</f>
        <v>1.0301268784132101E-4</v>
      </c>
    </row>
    <row r="361" spans="1:9" s="25" customFormat="1">
      <c r="A361" s="25" t="s">
        <v>219</v>
      </c>
      <c r="E361" s="25">
        <v>0</v>
      </c>
      <c r="F361" s="25">
        <f>E361*(365.25/7)</f>
        <v>0</v>
      </c>
      <c r="H361" s="34"/>
      <c r="I361" s="26">
        <f>SUM(I349,I352,I355,I358)</f>
        <v>0</v>
      </c>
    </row>
    <row r="362" spans="1:9">
      <c r="C362" s="20"/>
      <c r="D362" s="20"/>
      <c r="F362" s="20"/>
    </row>
    <row r="363" spans="1:9" s="20" customFormat="1">
      <c r="A363" s="20" t="s">
        <v>220</v>
      </c>
      <c r="H363" s="30"/>
    </row>
    <row r="364" spans="1:9" s="20" customFormat="1">
      <c r="B364" s="20" t="s">
        <v>221</v>
      </c>
      <c r="E364" s="20">
        <f>E54</f>
        <v>6.8</v>
      </c>
      <c r="F364" s="20">
        <f>E364*(365.25/7)</f>
        <v>354.81428571428575</v>
      </c>
      <c r="G364" s="20">
        <v>0.98571428571428577</v>
      </c>
      <c r="H364" s="30"/>
      <c r="I364" s="20">
        <f>SUM(I365,I367,I369)</f>
        <v>2.2931392972002314E-2</v>
      </c>
    </row>
    <row r="365" spans="1:9">
      <c r="C365" s="20" t="s">
        <v>222</v>
      </c>
      <c r="D365" s="20"/>
      <c r="E365" s="18">
        <f>G365*E364</f>
        <v>2.460952380952381</v>
      </c>
      <c r="F365" s="18">
        <f>E365*(365.25/7)</f>
        <v>128.40897959183675</v>
      </c>
      <c r="G365" s="18">
        <v>0.3619047619047619</v>
      </c>
      <c r="I365" s="18">
        <f>F365*H366</f>
        <v>8.0727757885397898E-3</v>
      </c>
    </row>
    <row r="366" spans="1:9">
      <c r="C366" s="20"/>
      <c r="D366" s="31" t="s">
        <v>223</v>
      </c>
      <c r="H366" s="19">
        <f>B556</f>
        <v>6.2867688959137197E-5</v>
      </c>
    </row>
    <row r="367" spans="1:9">
      <c r="C367" s="20" t="s">
        <v>224</v>
      </c>
      <c r="D367" s="20">
        <f>F364-SUM(F365,F369)</f>
        <v>5.0687755102041478</v>
      </c>
      <c r="E367" s="18" t="s">
        <v>41</v>
      </c>
      <c r="F367" s="20" t="e">
        <f>E367*(365.25/7)</f>
        <v>#VALUE!</v>
      </c>
      <c r="G367" s="18">
        <v>1.4285714285714235E-2</v>
      </c>
      <c r="I367" s="18">
        <f>D367*H368</f>
        <v>9.4370102163736597E-4</v>
      </c>
    </row>
    <row r="368" spans="1:9">
      <c r="C368" s="20"/>
      <c r="D368" s="31" t="s">
        <v>116</v>
      </c>
      <c r="F368" s="20"/>
      <c r="H368" s="19">
        <f>B482</f>
        <v>1.86179289206548E-4</v>
      </c>
    </row>
    <row r="369" spans="1:9">
      <c r="C369" s="20" t="s">
        <v>225</v>
      </c>
      <c r="D369" s="20"/>
      <c r="E369" s="18">
        <f>G369*E364</f>
        <v>4.2419047619047614</v>
      </c>
      <c r="F369" s="18">
        <f>E369*(365.25/7)</f>
        <v>221.33653061224487</v>
      </c>
      <c r="G369" s="18">
        <v>0.62380952380952381</v>
      </c>
      <c r="I369" s="18">
        <f>F369*H370</f>
        <v>1.3914916161825159E-2</v>
      </c>
    </row>
    <row r="370" spans="1:9">
      <c r="C370" s="20"/>
      <c r="D370" s="29" t="s">
        <v>223</v>
      </c>
      <c r="H370" s="19">
        <f>B556</f>
        <v>6.2867688959137197E-5</v>
      </c>
    </row>
    <row r="371" spans="1:9" s="20" customFormat="1">
      <c r="B371" s="20" t="s">
        <v>226</v>
      </c>
      <c r="E371" s="20" t="s">
        <v>41</v>
      </c>
      <c r="F371" s="20" t="e">
        <f>E371*(365.25/7)</f>
        <v>#VALUE!</v>
      </c>
      <c r="G371" s="20">
        <v>1</v>
      </c>
      <c r="H371" s="30"/>
      <c r="I371" s="20">
        <f>0</f>
        <v>0</v>
      </c>
    </row>
    <row r="372" spans="1:9">
      <c r="C372" s="20" t="s">
        <v>226</v>
      </c>
      <c r="D372" s="20"/>
      <c r="E372" s="18" t="s">
        <v>41</v>
      </c>
      <c r="F372" s="20" t="e">
        <f>E372*(365.25/7)</f>
        <v>#VALUE!</v>
      </c>
      <c r="G372" s="18">
        <v>1</v>
      </c>
    </row>
    <row r="373" spans="1:9" s="20" customFormat="1">
      <c r="B373" s="20" t="s">
        <v>227</v>
      </c>
      <c r="E373" s="20">
        <f>E56</f>
        <v>4.3</v>
      </c>
      <c r="F373" s="20">
        <f>E373*(365.25/7)</f>
        <v>224.36785714285713</v>
      </c>
      <c r="G373" s="20">
        <v>0.99310344827586206</v>
      </c>
      <c r="H373" s="30"/>
      <c r="I373" s="20">
        <f>SUM(I374,I375)</f>
        <v>3.8994539629041737E-2</v>
      </c>
    </row>
    <row r="374" spans="1:9">
      <c r="C374" s="20" t="s">
        <v>228</v>
      </c>
      <c r="D374" s="20"/>
      <c r="E374" s="18">
        <f>G374*E373</f>
        <v>0.91931034482758622</v>
      </c>
      <c r="F374" s="18">
        <f>E374*(365.25/7)</f>
        <v>47.968300492610837</v>
      </c>
      <c r="G374" s="18">
        <v>0.21379310344827587</v>
      </c>
      <c r="I374" s="18">
        <f>F374*H376</f>
        <v>8.394657836807597E-3</v>
      </c>
    </row>
    <row r="375" spans="1:9">
      <c r="C375" s="20" t="s">
        <v>229</v>
      </c>
      <c r="D375" s="20"/>
      <c r="E375" s="18">
        <f>G375*E373</f>
        <v>3.3510344827586205</v>
      </c>
      <c r="F375" s="18">
        <f>E375*(365.25/7)</f>
        <v>174.85219211822658</v>
      </c>
      <c r="G375" s="18">
        <v>0.77931034482758621</v>
      </c>
      <c r="I375" s="18">
        <f>F375*H376</f>
        <v>3.0599881792234138E-2</v>
      </c>
    </row>
    <row r="376" spans="1:9">
      <c r="C376" s="20"/>
      <c r="D376" s="31" t="s">
        <v>120</v>
      </c>
      <c r="H376" s="19">
        <f>B485</f>
        <v>1.7500427887998099E-4</v>
      </c>
      <c r="I376" s="33"/>
    </row>
    <row r="377" spans="1:9" s="20" customFormat="1">
      <c r="B377" s="20" t="s">
        <v>230</v>
      </c>
      <c r="E377" s="20">
        <f>E57</f>
        <v>20</v>
      </c>
      <c r="F377" s="20">
        <f>E377*(365.25/7)</f>
        <v>1043.5714285714287</v>
      </c>
      <c r="G377" s="20">
        <v>0.99760191846522783</v>
      </c>
      <c r="H377" s="30"/>
      <c r="I377" s="20">
        <f>SUM(I378,I380,I381,I382,I383,I384,I385)</f>
        <v>4.2724984780574356E-2</v>
      </c>
    </row>
    <row r="378" spans="1:9">
      <c r="A378" s="18"/>
      <c r="C378" s="20" t="s">
        <v>231</v>
      </c>
      <c r="D378" s="20"/>
      <c r="E378" s="18">
        <f>G378*E377</f>
        <v>3.3093525179856114</v>
      </c>
      <c r="F378" s="18">
        <f>E378*(365.25/7)</f>
        <v>172.67728674203494</v>
      </c>
      <c r="G378" s="18">
        <v>0.16546762589928057</v>
      </c>
      <c r="I378" s="18">
        <f>F378*H379</f>
        <v>6.8381153048517303E-3</v>
      </c>
    </row>
    <row r="379" spans="1:9">
      <c r="A379" s="18"/>
      <c r="C379" s="20"/>
      <c r="D379" s="3" t="s">
        <v>231</v>
      </c>
      <c r="H379" s="19">
        <f>B524</f>
        <v>3.9600548710655201E-5</v>
      </c>
    </row>
    <row r="380" spans="1:9">
      <c r="A380" s="18"/>
      <c r="C380" s="20" t="s">
        <v>232</v>
      </c>
      <c r="D380" s="20"/>
      <c r="E380" s="18">
        <f>G380*E377</f>
        <v>1.2949640287769784</v>
      </c>
      <c r="F380" s="18">
        <f t="shared" ref="F380:F385" si="2">E380*(365.25/7)</f>
        <v>67.569373072970194</v>
      </c>
      <c r="G380" s="18">
        <v>6.4748201438848921E-2</v>
      </c>
      <c r="I380" s="18">
        <f>F380*H386</f>
        <v>2.7923500744798583E-3</v>
      </c>
    </row>
    <row r="381" spans="1:9">
      <c r="A381" s="18"/>
      <c r="C381" s="20" t="s">
        <v>233</v>
      </c>
      <c r="D381" s="20"/>
      <c r="E381" s="18">
        <f>G381*E377</f>
        <v>1.0071942446043165</v>
      </c>
      <c r="F381" s="18">
        <f t="shared" si="2"/>
        <v>52.553956834532372</v>
      </c>
      <c r="G381" s="18">
        <v>5.0359712230215826E-2</v>
      </c>
      <c r="I381" s="18">
        <f>F381*H386</f>
        <v>2.1718278357065563E-3</v>
      </c>
    </row>
    <row r="382" spans="1:9">
      <c r="A382" s="18"/>
      <c r="C382" s="20" t="s">
        <v>234</v>
      </c>
      <c r="D382" s="20"/>
      <c r="E382" s="18">
        <f>G382*E377</f>
        <v>3.3093525179856114</v>
      </c>
      <c r="F382" s="18">
        <f t="shared" si="2"/>
        <v>172.67728674203494</v>
      </c>
      <c r="G382" s="18">
        <v>0.16546762589928057</v>
      </c>
      <c r="I382" s="18">
        <f>F382*$H$386</f>
        <v>7.1360057458929715E-3</v>
      </c>
    </row>
    <row r="383" spans="1:9">
      <c r="A383" s="18"/>
      <c r="C383" s="20" t="s">
        <v>235</v>
      </c>
      <c r="D383" s="20"/>
      <c r="E383" s="18">
        <f>G383*E377</f>
        <v>4.3645083932853712</v>
      </c>
      <c r="F383" s="18">
        <f t="shared" si="2"/>
        <v>227.73381294964028</v>
      </c>
      <c r="G383" s="18">
        <v>0.21822541966426856</v>
      </c>
      <c r="I383" s="18">
        <f>F383*H386</f>
        <v>9.4112539547284123E-3</v>
      </c>
    </row>
    <row r="384" spans="1:9">
      <c r="A384" s="18"/>
      <c r="C384" s="20" t="s">
        <v>236</v>
      </c>
      <c r="D384" s="20"/>
      <c r="E384" s="18">
        <f>G384*E377</f>
        <v>5.4196642685851319</v>
      </c>
      <c r="F384" s="18">
        <f t="shared" si="2"/>
        <v>282.79033915724563</v>
      </c>
      <c r="G384" s="18">
        <v>0.27098321342925658</v>
      </c>
      <c r="I384" s="18">
        <f>F384*H386</f>
        <v>1.1686502163563851E-2</v>
      </c>
    </row>
    <row r="385" spans="1:9">
      <c r="A385" s="18"/>
      <c r="C385" s="20" t="s">
        <v>237</v>
      </c>
      <c r="D385" s="20"/>
      <c r="E385" s="18">
        <f>G385*E377</f>
        <v>1.2470023980815348</v>
      </c>
      <c r="F385" s="18">
        <f t="shared" si="2"/>
        <v>65.066803699897235</v>
      </c>
      <c r="G385" s="18">
        <v>6.235011990407674E-2</v>
      </c>
      <c r="I385" s="18">
        <f>F385*H386</f>
        <v>2.6889297013509752E-3</v>
      </c>
    </row>
    <row r="386" spans="1:9">
      <c r="A386" s="18"/>
      <c r="C386" s="20"/>
      <c r="D386" s="3" t="s">
        <v>238</v>
      </c>
      <c r="H386" s="19">
        <f>B525</f>
        <v>4.1325676819056998E-5</v>
      </c>
    </row>
    <row r="387" spans="1:9" s="20" customFormat="1">
      <c r="B387" s="20" t="s">
        <v>239</v>
      </c>
      <c r="E387" s="20">
        <f>E58</f>
        <v>2.1</v>
      </c>
      <c r="F387" s="20">
        <f>E387*(365.25/7)</f>
        <v>109.575</v>
      </c>
      <c r="G387" s="20">
        <v>1</v>
      </c>
      <c r="H387" s="30"/>
      <c r="I387" s="20">
        <f>F387*H390</f>
        <v>4.2244163671043443E-3</v>
      </c>
    </row>
    <row r="388" spans="1:9">
      <c r="A388" s="18"/>
      <c r="C388" s="20" t="s">
        <v>240</v>
      </c>
      <c r="D388" s="20"/>
      <c r="E388" s="18">
        <f>G388*E387</f>
        <v>2.1</v>
      </c>
      <c r="F388" s="18">
        <f>E388*(365.25/7)</f>
        <v>109.575</v>
      </c>
      <c r="G388" s="18">
        <v>1</v>
      </c>
    </row>
    <row r="389" spans="1:9">
      <c r="A389" s="18"/>
      <c r="C389" s="20" t="s">
        <v>241</v>
      </c>
      <c r="D389" s="20"/>
      <c r="E389" s="18" t="s">
        <v>242</v>
      </c>
      <c r="F389" s="18" t="e">
        <f>E389*(365.25/7)</f>
        <v>#VALUE!</v>
      </c>
    </row>
    <row r="390" spans="1:9">
      <c r="A390" s="18"/>
      <c r="C390" s="20"/>
      <c r="D390" s="31" t="s">
        <v>243</v>
      </c>
      <c r="H390" s="19">
        <f>B523</f>
        <v>3.8552738919501202E-5</v>
      </c>
    </row>
    <row r="391" spans="1:9" s="20" customFormat="1">
      <c r="B391" s="20" t="s">
        <v>244</v>
      </c>
      <c r="E391" s="20">
        <f>E400-SUM(E364,E373,E377,E387)</f>
        <v>3.3999999999999986</v>
      </c>
      <c r="F391" s="20">
        <f>E391*(365.25/7)</f>
        <v>177.40714285714279</v>
      </c>
      <c r="G391" s="20">
        <v>1</v>
      </c>
      <c r="H391" s="30"/>
      <c r="I391" s="20">
        <f>SUM(I392,I394,I398)</f>
        <v>1.4364453743943394E-2</v>
      </c>
    </row>
    <row r="392" spans="1:9">
      <c r="A392" s="18"/>
      <c r="C392" s="20" t="s">
        <v>245</v>
      </c>
      <c r="D392" s="20"/>
      <c r="E392" s="18">
        <f>G392*E391</f>
        <v>0.62962962962962943</v>
      </c>
      <c r="F392" s="18">
        <f>E392*(365.25/7)</f>
        <v>32.853174603174594</v>
      </c>
      <c r="G392" s="18">
        <v>0.1851851851851852</v>
      </c>
      <c r="I392" s="18">
        <f>F392*H393</f>
        <v>3.2347442480556315E-3</v>
      </c>
    </row>
    <row r="393" spans="1:9">
      <c r="A393" s="18"/>
      <c r="C393" s="20"/>
      <c r="D393" s="31" t="s">
        <v>246</v>
      </c>
      <c r="H393" s="19">
        <f>B557</f>
        <v>9.8460629364659905E-5</v>
      </c>
    </row>
    <row r="394" spans="1:9">
      <c r="C394" s="20" t="s">
        <v>247</v>
      </c>
      <c r="D394" s="20"/>
      <c r="E394" s="18">
        <f>G394*E391</f>
        <v>0.71358024691358002</v>
      </c>
      <c r="F394" s="18">
        <f>E394*(365.25/7)</f>
        <v>37.233597883597874</v>
      </c>
      <c r="G394" s="18">
        <v>0.20987654320987656</v>
      </c>
      <c r="I394" s="18">
        <f>F394*H395</f>
        <v>2.8667433550013935E-3</v>
      </c>
    </row>
    <row r="395" spans="1:9">
      <c r="C395" s="20"/>
      <c r="D395" s="31" t="s">
        <v>196</v>
      </c>
      <c r="H395" s="19">
        <f>B536</f>
        <v>7.6993455318596804E-5</v>
      </c>
    </row>
    <row r="396" spans="1:9">
      <c r="C396" s="20" t="s">
        <v>248</v>
      </c>
      <c r="D396" s="32">
        <f>F391-SUM(F392,F394,F398)</f>
        <v>0</v>
      </c>
      <c r="E396" s="18" t="s">
        <v>41</v>
      </c>
      <c r="F396" s="18" t="e">
        <f>E396*(365.25/7)</f>
        <v>#VALUE!</v>
      </c>
      <c r="G396" s="18">
        <v>0</v>
      </c>
      <c r="I396" s="18">
        <v>0</v>
      </c>
    </row>
    <row r="397" spans="1:9">
      <c r="C397" s="20"/>
      <c r="D397" s="31" t="s">
        <v>248</v>
      </c>
      <c r="H397" s="19">
        <f>B531</f>
        <v>1.15280506405685E-4</v>
      </c>
    </row>
    <row r="398" spans="1:9">
      <c r="C398" s="20" t="s">
        <v>249</v>
      </c>
      <c r="D398" s="20"/>
      <c r="E398" s="18">
        <f>G398*E391</f>
        <v>2.0567901234567891</v>
      </c>
      <c r="F398" s="18">
        <f>E398*(365.25/7)</f>
        <v>107.32037037037033</v>
      </c>
      <c r="G398" s="18">
        <v>0.60493827160493829</v>
      </c>
      <c r="I398" s="18">
        <f>F398*H399</f>
        <v>8.2629661408863686E-3</v>
      </c>
    </row>
    <row r="399" spans="1:9">
      <c r="C399" s="20"/>
      <c r="D399" s="31" t="s">
        <v>196</v>
      </c>
      <c r="H399" s="19">
        <f>B536</f>
        <v>7.6993455318596804E-5</v>
      </c>
    </row>
    <row r="400" spans="1:9" s="25" customFormat="1">
      <c r="A400" s="25" t="s">
        <v>250</v>
      </c>
      <c r="E400" s="25">
        <f>E53</f>
        <v>36.6</v>
      </c>
      <c r="F400" s="25">
        <f>E400*(365.25/7)</f>
        <v>1909.7357142857145</v>
      </c>
      <c r="H400" s="27"/>
      <c r="I400" s="25">
        <f>SUM(I364,I371,I373,I377,I387,I391)</f>
        <v>0.12323978749266615</v>
      </c>
    </row>
    <row r="401" spans="1:9">
      <c r="C401" s="20"/>
      <c r="D401" s="20"/>
      <c r="F401" s="20"/>
    </row>
    <row r="402" spans="1:9" s="20" customFormat="1">
      <c r="A402" s="20" t="s">
        <v>251</v>
      </c>
      <c r="H402" s="30"/>
    </row>
    <row r="403" spans="1:9" s="20" customFormat="1">
      <c r="B403" s="20" t="s">
        <v>252</v>
      </c>
      <c r="E403" s="20">
        <f>E61</f>
        <v>12.2</v>
      </c>
      <c r="F403" s="20">
        <f>E403*(365.25/7)</f>
        <v>636.57857142857142</v>
      </c>
      <c r="G403" s="20">
        <v>0.9659574468085107</v>
      </c>
      <c r="H403" s="30"/>
      <c r="I403" s="20">
        <f>F403*H408</f>
        <v>2.4541847466034761E-2</v>
      </c>
    </row>
    <row r="404" spans="1:9">
      <c r="C404" s="20" t="s">
        <v>253</v>
      </c>
      <c r="D404" s="20"/>
      <c r="E404" s="18">
        <f>G404*E403</f>
        <v>11.230921985815604</v>
      </c>
      <c r="F404" s="18">
        <f>E404*(365.25/7)</f>
        <v>586.01346504559274</v>
      </c>
      <c r="G404" s="18">
        <v>0.92056737588652493</v>
      </c>
    </row>
    <row r="405" spans="1:9">
      <c r="C405" s="20" t="s">
        <v>254</v>
      </c>
      <c r="D405" s="20"/>
      <c r="E405" s="18">
        <f>G405*E403</f>
        <v>0.55375886524822693</v>
      </c>
      <c r="F405" s="18">
        <f>E405*(365.25/7)</f>
        <v>28.89434650455927</v>
      </c>
      <c r="G405" s="18">
        <v>4.5390070921985819E-2</v>
      </c>
    </row>
    <row r="406" spans="1:9">
      <c r="C406" s="20" t="s">
        <v>255</v>
      </c>
      <c r="D406" s="20"/>
      <c r="E406" s="18" t="s">
        <v>41</v>
      </c>
      <c r="F406" s="18" t="e">
        <f>E406*(365.25/7)</f>
        <v>#VALUE!</v>
      </c>
      <c r="G406" s="18">
        <v>3.40425531914893E-2</v>
      </c>
    </row>
    <row r="407" spans="1:9">
      <c r="C407" s="20" t="s">
        <v>256</v>
      </c>
      <c r="D407" s="20"/>
      <c r="E407" s="18">
        <f>G407*E403</f>
        <v>0.38070921985815603</v>
      </c>
      <c r="F407" s="18">
        <f>E407*(365.25/7)</f>
        <v>19.864863221884498</v>
      </c>
      <c r="G407" s="18">
        <v>3.1205673758865252E-2</v>
      </c>
    </row>
    <row r="408" spans="1:9">
      <c r="C408" s="20"/>
      <c r="D408" s="31" t="s">
        <v>243</v>
      </c>
      <c r="H408" s="19">
        <f>B523</f>
        <v>3.8552738919501202E-5</v>
      </c>
    </row>
    <row r="409" spans="1:9" s="20" customFormat="1">
      <c r="B409" s="20" t="s">
        <v>257</v>
      </c>
      <c r="E409" s="20">
        <f>E62</f>
        <v>0.9</v>
      </c>
      <c r="F409" s="20">
        <f>E409*(365.25/7)</f>
        <v>46.960714285714289</v>
      </c>
      <c r="G409" s="20">
        <v>1</v>
      </c>
      <c r="H409" s="30"/>
      <c r="I409" s="20">
        <f>F409*H411</f>
        <v>1.8104641573304333E-3</v>
      </c>
    </row>
    <row r="410" spans="1:9">
      <c r="C410" s="20" t="s">
        <v>257</v>
      </c>
      <c r="D410" s="20"/>
      <c r="E410" s="18">
        <f>G410*E409</f>
        <v>0.9</v>
      </c>
      <c r="F410" s="18">
        <f>E410*(365.25/7)</f>
        <v>46.960714285714289</v>
      </c>
      <c r="G410" s="18">
        <v>1</v>
      </c>
    </row>
    <row r="411" spans="1:9">
      <c r="C411" s="20"/>
      <c r="D411" s="31" t="s">
        <v>243</v>
      </c>
      <c r="H411" s="19">
        <f>B523</f>
        <v>3.8552738919501202E-5</v>
      </c>
    </row>
    <row r="412" spans="1:9" s="20" customFormat="1">
      <c r="B412" s="20" t="s">
        <v>258</v>
      </c>
      <c r="E412" s="20">
        <f>E63</f>
        <v>1.7</v>
      </c>
      <c r="F412" s="20">
        <f>E412*(365.25/7)</f>
        <v>88.703571428571436</v>
      </c>
      <c r="G412" s="20">
        <v>1</v>
      </c>
      <c r="H412" s="30"/>
      <c r="I412" s="20">
        <f>0</f>
        <v>0</v>
      </c>
    </row>
    <row r="413" spans="1:9">
      <c r="C413" s="20" t="s">
        <v>258</v>
      </c>
      <c r="D413" s="20"/>
      <c r="E413" s="18">
        <f>G413*E412</f>
        <v>1.7</v>
      </c>
      <c r="F413" s="18">
        <f>E413*(365.25/7)</f>
        <v>88.703571428571436</v>
      </c>
      <c r="G413" s="18">
        <v>1</v>
      </c>
    </row>
    <row r="414" spans="1:9" s="20" customFormat="1">
      <c r="B414" s="20" t="s">
        <v>259</v>
      </c>
      <c r="E414" s="20">
        <f>E424-SUM(E418,E412,E409,E403)</f>
        <v>0.10000000000000142</v>
      </c>
      <c r="F414" s="20">
        <f>E414*(365.25/7)</f>
        <v>5.2178571428572171</v>
      </c>
      <c r="G414" s="20">
        <v>1</v>
      </c>
      <c r="H414" s="30"/>
      <c r="I414" s="20">
        <f>F414*AVERAGE(H416:H417)</f>
        <v>6.0256863545340826E-4</v>
      </c>
    </row>
    <row r="415" spans="1:9">
      <c r="C415" s="20" t="s">
        <v>259</v>
      </c>
      <c r="D415" s="20"/>
      <c r="E415" s="18">
        <f>G415*E414</f>
        <v>0.10000000000000142</v>
      </c>
      <c r="F415" s="18">
        <f>E415*(365.25/7)</f>
        <v>5.2178571428572171</v>
      </c>
      <c r="G415" s="18">
        <v>1</v>
      </c>
    </row>
    <row r="416" spans="1:9">
      <c r="C416" s="20"/>
      <c r="D416" s="1" t="s">
        <v>90</v>
      </c>
      <c r="H416" s="19">
        <f>B541</f>
        <v>1.5141898909884401E-4</v>
      </c>
    </row>
    <row r="417" spans="1:12">
      <c r="C417" s="20"/>
      <c r="D417" s="1" t="s">
        <v>260</v>
      </c>
      <c r="H417" s="19">
        <f>B542</f>
        <v>7.9545032703964901E-5</v>
      </c>
    </row>
    <row r="418" spans="1:12" s="20" customFormat="1">
      <c r="B418" s="20" t="s">
        <v>261</v>
      </c>
      <c r="E418" s="20">
        <f>E65</f>
        <v>3.4</v>
      </c>
      <c r="F418" s="20">
        <f>E418*(365.25/7)</f>
        <v>177.40714285714287</v>
      </c>
      <c r="G418" s="20">
        <v>1</v>
      </c>
      <c r="H418" s="30"/>
      <c r="I418" s="20">
        <f>F418*AVERAGE(H420:H422)</f>
        <v>0.12618711795342477</v>
      </c>
    </row>
    <row r="419" spans="1:12">
      <c r="C419" s="20" t="s">
        <v>261</v>
      </c>
      <c r="D419" s="20"/>
      <c r="E419" s="18">
        <f>G419*E418</f>
        <v>3.4</v>
      </c>
      <c r="F419" s="18">
        <f>E419*(365.25/7)</f>
        <v>177.40714285714287</v>
      </c>
      <c r="G419" s="18">
        <v>1</v>
      </c>
    </row>
    <row r="420" spans="1:12">
      <c r="C420" s="20"/>
      <c r="D420" s="3" t="s">
        <v>194</v>
      </c>
      <c r="H420" s="19">
        <f>B552</f>
        <v>7.83164098367817E-5</v>
      </c>
    </row>
    <row r="421" spans="1:12">
      <c r="C421" s="20"/>
      <c r="D421" s="29" t="s">
        <v>153</v>
      </c>
      <c r="H421" s="19">
        <f>B511</f>
        <v>1.8306230266686399E-3</v>
      </c>
    </row>
    <row r="422" spans="1:12">
      <c r="C422" s="20"/>
      <c r="D422" s="28" t="s">
        <v>262</v>
      </c>
      <c r="F422" s="20"/>
      <c r="H422" s="19">
        <f>B510</f>
        <v>2.2491688835017299E-4</v>
      </c>
    </row>
    <row r="423" spans="1:12">
      <c r="C423" s="20"/>
      <c r="D423" s="20"/>
    </row>
    <row r="424" spans="1:12" s="25" customFormat="1">
      <c r="A424" s="25" t="s">
        <v>263</v>
      </c>
      <c r="E424" s="25">
        <f>E60</f>
        <v>18.3</v>
      </c>
      <c r="F424" s="25">
        <f>E424*(365.25/7)</f>
        <v>954.86785714285725</v>
      </c>
      <c r="H424" s="27"/>
      <c r="I424" s="25">
        <f>SUM(I403,I409,I412,I414,I418)</f>
        <v>0.15314199821224339</v>
      </c>
    </row>
    <row r="425" spans="1:12">
      <c r="F425" s="20"/>
    </row>
    <row r="426" spans="1:12" s="25" customFormat="1">
      <c r="A426" s="25" t="s">
        <v>264</v>
      </c>
      <c r="E426" s="25">
        <v>0</v>
      </c>
      <c r="F426" s="25">
        <f>E426*(365.25/7)</f>
        <v>0</v>
      </c>
      <c r="H426" s="27"/>
      <c r="I426" s="25">
        <f>0</f>
        <v>0</v>
      </c>
    </row>
    <row r="427" spans="1:12">
      <c r="F427" s="20"/>
    </row>
    <row r="428" spans="1:12" s="25" customFormat="1">
      <c r="A428" s="25" t="s">
        <v>265</v>
      </c>
      <c r="E428" s="25">
        <f>E3</f>
        <v>408</v>
      </c>
      <c r="F428" s="25">
        <f>E428*(365.25/7)</f>
        <v>21288.857142857145</v>
      </c>
      <c r="H428" s="27"/>
      <c r="I428" s="26">
        <f>SUM(I424,I400,I361,I346,I301,I289,I251,I234,I200,I154,I135,I122)</f>
        <v>9.4803872970121095</v>
      </c>
    </row>
    <row r="431" spans="1:12" s="21" customFormat="1">
      <c r="A431" s="20" t="s">
        <v>266</v>
      </c>
      <c r="B431" s="20" t="s">
        <v>381</v>
      </c>
      <c r="C431" s="20" t="s">
        <v>296</v>
      </c>
      <c r="D431" s="18"/>
      <c r="E431" s="18"/>
      <c r="F431" s="18"/>
      <c r="G431" s="18"/>
      <c r="H431" s="19"/>
      <c r="I431" s="18"/>
      <c r="J431" s="18"/>
      <c r="K431" s="18"/>
      <c r="L431" s="18"/>
    </row>
    <row r="432" spans="1:12" s="21" customFormat="1">
      <c r="A432" s="20" t="s">
        <v>268</v>
      </c>
      <c r="B432" s="18">
        <f>I122</f>
        <v>2.9869758477719528</v>
      </c>
      <c r="C432" s="18">
        <v>6.2886743059876515</v>
      </c>
      <c r="D432" s="18"/>
      <c r="E432" s="18"/>
      <c r="F432" s="18"/>
      <c r="G432" s="18"/>
      <c r="H432" s="19"/>
      <c r="I432" s="18"/>
      <c r="J432" s="18"/>
      <c r="K432" s="18"/>
      <c r="L432" s="18"/>
    </row>
    <row r="433" spans="1:12" s="21" customFormat="1">
      <c r="A433" s="20" t="s">
        <v>269</v>
      </c>
      <c r="B433" s="18">
        <f>I135</f>
        <v>0.14140541848402438</v>
      </c>
      <c r="C433" s="18">
        <v>0.47695342000370855</v>
      </c>
      <c r="D433" s="18"/>
      <c r="E433" s="18"/>
      <c r="F433" s="18"/>
      <c r="G433" s="18"/>
      <c r="H433" s="19"/>
      <c r="I433" s="18"/>
      <c r="J433" s="18"/>
      <c r="K433" s="18"/>
      <c r="L433" s="18"/>
    </row>
    <row r="434" spans="1:12" s="21" customFormat="1">
      <c r="A434" s="20" t="s">
        <v>270</v>
      </c>
      <c r="B434" s="18">
        <f>I154</f>
        <v>0.13683484327508241</v>
      </c>
      <c r="C434" s="18">
        <v>1.0573878879794114</v>
      </c>
      <c r="D434" s="18"/>
      <c r="E434" s="18"/>
      <c r="F434" s="18"/>
      <c r="G434" s="18"/>
      <c r="H434" s="19"/>
      <c r="I434" s="18"/>
      <c r="J434" s="18"/>
      <c r="K434" s="18"/>
      <c r="L434" s="18"/>
    </row>
    <row r="435" spans="1:12" s="21" customFormat="1">
      <c r="A435" s="20" t="s">
        <v>271</v>
      </c>
      <c r="B435" s="18">
        <f>I200</f>
        <v>3.1234680707360254</v>
      </c>
      <c r="C435" s="18">
        <v>4.6912706630914327</v>
      </c>
      <c r="D435" s="18"/>
      <c r="E435" s="18"/>
      <c r="F435" s="18"/>
      <c r="G435" s="18"/>
      <c r="H435" s="19"/>
      <c r="I435" s="18"/>
      <c r="J435" s="18"/>
      <c r="K435" s="18"/>
      <c r="L435" s="18"/>
    </row>
    <row r="436" spans="1:12" s="21" customFormat="1">
      <c r="A436" s="20" t="s">
        <v>272</v>
      </c>
      <c r="B436" s="18">
        <f>I234</f>
        <v>0.22092886935453324</v>
      </c>
      <c r="C436" s="18">
        <v>0.76488209601336243</v>
      </c>
      <c r="D436" s="18"/>
      <c r="E436" s="18"/>
      <c r="F436" s="18"/>
      <c r="G436" s="18"/>
      <c r="H436" s="19"/>
      <c r="I436" s="18"/>
      <c r="J436" s="18"/>
      <c r="K436" s="18"/>
      <c r="L436" s="18"/>
    </row>
    <row r="437" spans="1:12" s="21" customFormat="1">
      <c r="A437" s="20" t="s">
        <v>273</v>
      </c>
      <c r="B437" s="18">
        <f>I251</f>
        <v>6.3698500145631554E-2</v>
      </c>
      <c r="C437" s="18">
        <v>0.12964111787169974</v>
      </c>
      <c r="D437" s="18"/>
      <c r="E437" s="18"/>
      <c r="F437" s="18"/>
      <c r="G437" s="18"/>
      <c r="H437" s="19"/>
      <c r="I437" s="18"/>
      <c r="J437" s="18"/>
      <c r="K437" s="18"/>
      <c r="L437" s="18"/>
    </row>
    <row r="438" spans="1:12" s="21" customFormat="1">
      <c r="A438" s="20" t="s">
        <v>274</v>
      </c>
      <c r="B438" s="18">
        <f>I289</f>
        <v>2.0890088520286945</v>
      </c>
      <c r="C438" s="18">
        <v>5.3098370841474249</v>
      </c>
      <c r="D438" s="18"/>
      <c r="E438" s="18"/>
      <c r="F438" s="20"/>
      <c r="G438" s="23"/>
      <c r="H438" s="19"/>
      <c r="I438" s="18"/>
      <c r="J438" s="18"/>
      <c r="K438" s="18"/>
      <c r="L438" s="18"/>
    </row>
    <row r="439" spans="1:12" s="21" customFormat="1">
      <c r="A439" s="20" t="s">
        <v>276</v>
      </c>
      <c r="B439" s="18">
        <f>I301</f>
        <v>5.4598848261294929E-2</v>
      </c>
      <c r="C439" s="18">
        <v>9.1876635640713952E-2</v>
      </c>
      <c r="D439" s="18"/>
      <c r="E439" s="18"/>
      <c r="F439" s="18"/>
      <c r="G439" s="18"/>
      <c r="H439" s="19"/>
      <c r="I439" s="18"/>
      <c r="J439" s="18"/>
      <c r="K439" s="18"/>
      <c r="L439" s="18"/>
    </row>
    <row r="440" spans="1:12" s="21" customFormat="1">
      <c r="A440" s="20" t="s">
        <v>277</v>
      </c>
      <c r="B440" s="21">
        <f>I346</f>
        <v>0.38708626124996187</v>
      </c>
      <c r="C440" s="18">
        <v>0.96542231057705852</v>
      </c>
      <c r="D440" s="18"/>
      <c r="E440" s="18"/>
      <c r="F440" s="18"/>
      <c r="G440" s="18"/>
      <c r="H440" s="19"/>
      <c r="I440" s="18"/>
      <c r="J440" s="18"/>
      <c r="K440" s="18"/>
      <c r="L440" s="18"/>
    </row>
    <row r="441" spans="1:12" s="21" customFormat="1">
      <c r="A441" s="20" t="s">
        <v>278</v>
      </c>
      <c r="B441" s="21">
        <f>I361</f>
        <v>0</v>
      </c>
      <c r="C441" s="18">
        <v>0</v>
      </c>
      <c r="D441" s="18"/>
      <c r="E441" s="18"/>
      <c r="F441" s="18"/>
      <c r="G441" s="18"/>
      <c r="H441" s="19"/>
      <c r="I441" s="18"/>
      <c r="J441" s="18"/>
      <c r="K441" s="18"/>
      <c r="L441" s="18"/>
    </row>
    <row r="442" spans="1:12" s="21" customFormat="1">
      <c r="A442" s="20" t="s">
        <v>279</v>
      </c>
      <c r="B442" s="18">
        <f>I400</f>
        <v>0.12323978749266615</v>
      </c>
      <c r="C442" s="18">
        <v>0.33607349339647852</v>
      </c>
      <c r="D442" s="18"/>
      <c r="E442" s="18"/>
      <c r="F442" s="18"/>
      <c r="G442" s="18"/>
      <c r="H442" s="19"/>
      <c r="I442" s="18"/>
      <c r="J442" s="18"/>
      <c r="K442" s="18"/>
      <c r="L442" s="18"/>
    </row>
    <row r="443" spans="1:12" s="21" customFormat="1">
      <c r="A443" s="20" t="s">
        <v>280</v>
      </c>
      <c r="B443" s="18">
        <f>I424</f>
        <v>0.15314199821224339</v>
      </c>
      <c r="C443" s="18">
        <v>0.44752421922903396</v>
      </c>
      <c r="D443" s="18"/>
      <c r="E443" s="18"/>
      <c r="F443" s="18"/>
      <c r="G443" s="18"/>
      <c r="H443" s="19"/>
      <c r="I443" s="18"/>
      <c r="J443" s="18"/>
      <c r="K443" s="18"/>
      <c r="L443" s="18"/>
    </row>
    <row r="444" spans="1:12" s="21" customFormat="1">
      <c r="A444" s="20" t="s">
        <v>281</v>
      </c>
      <c r="B444" s="20">
        <f>SUM(B432:B443)</f>
        <v>9.4803872970121095</v>
      </c>
      <c r="C444" s="20">
        <v>20.559543233937976</v>
      </c>
      <c r="D444" s="18"/>
      <c r="E444" s="18"/>
      <c r="F444" s="18"/>
      <c r="G444" s="18"/>
      <c r="H444" s="19"/>
      <c r="I444" s="18"/>
      <c r="J444" s="18"/>
      <c r="K444" s="18"/>
      <c r="L444" s="18"/>
    </row>
    <row r="450" spans="1:3">
      <c r="A450" s="24" t="s">
        <v>378</v>
      </c>
      <c r="B450" s="23"/>
    </row>
    <row r="451" spans="1:3">
      <c r="A451" s="24" t="s">
        <v>377</v>
      </c>
      <c r="B451" s="93" t="s">
        <v>376</v>
      </c>
    </row>
    <row r="452" spans="1:3" ht="15">
      <c r="A452" s="91" t="s">
        <v>14</v>
      </c>
      <c r="B452" s="95">
        <v>2.09658137894879E-3</v>
      </c>
      <c r="C452" s="92"/>
    </row>
    <row r="453" spans="1:3" ht="15">
      <c r="A453" s="91" t="s">
        <v>18</v>
      </c>
      <c r="B453" s="95">
        <v>3.4850447505856098E-3</v>
      </c>
      <c r="C453" s="92"/>
    </row>
    <row r="454" spans="1:3" ht="15">
      <c r="A454" s="91" t="s">
        <v>27</v>
      </c>
      <c r="B454" s="95">
        <v>2.9799597648393701E-3</v>
      </c>
      <c r="C454" s="92"/>
    </row>
    <row r="455" spans="1:3" ht="15">
      <c r="A455" s="91" t="s">
        <v>19</v>
      </c>
      <c r="B455" s="95">
        <v>4.2646215314859999E-4</v>
      </c>
      <c r="C455" s="92"/>
    </row>
    <row r="456" spans="1:3" ht="15">
      <c r="A456" s="91" t="s">
        <v>375</v>
      </c>
      <c r="B456" s="95">
        <v>3.16221760814616E-4</v>
      </c>
      <c r="C456" s="92"/>
    </row>
    <row r="457" spans="1:3" ht="15">
      <c r="A457" s="91" t="s">
        <v>22</v>
      </c>
      <c r="B457" s="95">
        <v>6.0573063602221001E-4</v>
      </c>
      <c r="C457" s="92"/>
    </row>
    <row r="458" spans="1:3" ht="15">
      <c r="A458" s="91" t="s">
        <v>374</v>
      </c>
      <c r="B458" s="95">
        <v>3.5003863958942E-4</v>
      </c>
      <c r="C458" s="92"/>
    </row>
    <row r="459" spans="1:3" ht="15">
      <c r="A459" s="91" t="s">
        <v>99</v>
      </c>
      <c r="B459" s="95">
        <v>2.8212241306802699E-4</v>
      </c>
      <c r="C459" s="92"/>
    </row>
    <row r="460" spans="1:3" ht="15">
      <c r="A460" s="91" t="s">
        <v>373</v>
      </c>
      <c r="B460" s="95">
        <v>1.6379629463826999E-4</v>
      </c>
      <c r="C460" s="92"/>
    </row>
    <row r="461" spans="1:3" ht="15">
      <c r="A461" s="91" t="s">
        <v>372</v>
      </c>
      <c r="B461" s="95">
        <v>3.04128858030873E-4</v>
      </c>
      <c r="C461" s="92"/>
    </row>
    <row r="462" spans="1:3" ht="15">
      <c r="A462" s="91" t="s">
        <v>371</v>
      </c>
      <c r="B462" s="95">
        <v>2.1426823891906201E-4</v>
      </c>
      <c r="C462" s="92"/>
    </row>
    <row r="463" spans="1:3" ht="15">
      <c r="A463" s="91" t="s">
        <v>20</v>
      </c>
      <c r="B463" s="95">
        <v>2.5044528042333499E-3</v>
      </c>
      <c r="C463" s="92"/>
    </row>
    <row r="464" spans="1:3" ht="15">
      <c r="A464" s="91" t="s">
        <v>23</v>
      </c>
      <c r="B464" s="95">
        <v>3.7284776082494302E-4</v>
      </c>
      <c r="C464" s="92"/>
    </row>
    <row r="465" spans="1:3" ht="15">
      <c r="A465" s="91" t="s">
        <v>28</v>
      </c>
      <c r="B465" s="95">
        <v>1.7835862330489701E-3</v>
      </c>
      <c r="C465" s="92"/>
    </row>
    <row r="466" spans="1:3" ht="15">
      <c r="A466" s="91" t="s">
        <v>15</v>
      </c>
      <c r="B466" s="95">
        <v>4.00513731321467E-4</v>
      </c>
      <c r="C466" s="92"/>
    </row>
    <row r="467" spans="1:3" ht="15">
      <c r="A467" s="91" t="s">
        <v>36</v>
      </c>
      <c r="B467" s="95">
        <v>3.0795779023961499E-4</v>
      </c>
      <c r="C467" s="92"/>
    </row>
    <row r="468" spans="1:3" ht="15">
      <c r="A468" s="91" t="s">
        <v>67</v>
      </c>
      <c r="B468" s="95">
        <v>2.5698777452277098E-4</v>
      </c>
      <c r="C468" s="92"/>
    </row>
    <row r="469" spans="1:3" ht="15">
      <c r="A469" s="91" t="s">
        <v>68</v>
      </c>
      <c r="B469" s="95">
        <v>2.3781103369882801E-4</v>
      </c>
      <c r="C469" s="92"/>
    </row>
    <row r="470" spans="1:3" ht="15">
      <c r="A470" s="91" t="s">
        <v>79</v>
      </c>
      <c r="B470" s="95">
        <v>2.8510464047079402E-4</v>
      </c>
      <c r="C470" s="92"/>
    </row>
    <row r="471" spans="1:3" ht="15">
      <c r="A471" s="91" t="s">
        <v>204</v>
      </c>
      <c r="B471" s="95">
        <v>4.2429469718917702E-4</v>
      </c>
      <c r="C471" s="92"/>
    </row>
    <row r="472" spans="1:3" ht="15">
      <c r="A472" s="91" t="s">
        <v>370</v>
      </c>
      <c r="B472" s="95">
        <v>2.3537496975131701E-4</v>
      </c>
      <c r="C472" s="92"/>
    </row>
    <row r="473" spans="1:3" ht="15">
      <c r="A473" s="91" t="s">
        <v>101</v>
      </c>
      <c r="B473" s="95">
        <v>2.2101685648552401E-4</v>
      </c>
      <c r="C473" s="92"/>
    </row>
    <row r="474" spans="1:3" ht="15">
      <c r="A474" s="91" t="s">
        <v>369</v>
      </c>
      <c r="B474" s="95">
        <v>1.30914005197196E-3</v>
      </c>
      <c r="C474" s="92"/>
    </row>
    <row r="475" spans="1:3" ht="15">
      <c r="A475" s="91" t="s">
        <v>188</v>
      </c>
      <c r="B475" s="95">
        <v>4.5210121164281699E-4</v>
      </c>
      <c r="C475" s="92"/>
    </row>
    <row r="476" spans="1:3" ht="15">
      <c r="A476" s="91" t="s">
        <v>126</v>
      </c>
      <c r="B476" s="95">
        <v>1.8093957755303699E-4</v>
      </c>
      <c r="C476" s="92"/>
    </row>
    <row r="477" spans="1:3" ht="15">
      <c r="A477" s="91" t="s">
        <v>368</v>
      </c>
      <c r="B477" s="95">
        <v>2.0134941272049499E-4</v>
      </c>
      <c r="C477" s="92"/>
    </row>
    <row r="478" spans="1:3" ht="15">
      <c r="A478" s="91" t="s">
        <v>78</v>
      </c>
      <c r="B478" s="95">
        <v>8.8192919598841597E-4</v>
      </c>
      <c r="C478" s="92"/>
    </row>
    <row r="479" spans="1:3" ht="15">
      <c r="A479" s="91" t="s">
        <v>77</v>
      </c>
      <c r="B479" s="95">
        <v>1.4906108433209899E-3</v>
      </c>
      <c r="C479" s="92"/>
    </row>
    <row r="480" spans="1:3" ht="15">
      <c r="A480" s="91" t="s">
        <v>367</v>
      </c>
      <c r="B480" s="95">
        <v>3.0278544086953703E-4</v>
      </c>
      <c r="C480" s="92"/>
    </row>
    <row r="481" spans="1:3" ht="15">
      <c r="A481" s="91" t="s">
        <v>149</v>
      </c>
      <c r="B481" s="95">
        <v>1.3813185493773399E-4</v>
      </c>
      <c r="C481" s="92"/>
    </row>
    <row r="482" spans="1:3" ht="15">
      <c r="A482" s="91" t="s">
        <v>116</v>
      </c>
      <c r="B482" s="95">
        <v>1.86179289206548E-4</v>
      </c>
      <c r="C482" s="92"/>
    </row>
    <row r="483" spans="1:3" ht="15">
      <c r="A483" s="91" t="s">
        <v>366</v>
      </c>
      <c r="B483" s="95">
        <v>1.8017414594200101E-4</v>
      </c>
      <c r="C483" s="92"/>
    </row>
    <row r="484" spans="1:3" ht="15">
      <c r="A484" s="91" t="s">
        <v>109</v>
      </c>
      <c r="B484" s="95">
        <v>2.2020865411952401E-4</v>
      </c>
      <c r="C484" s="92"/>
    </row>
    <row r="485" spans="1:3" ht="15">
      <c r="A485" s="91" t="s">
        <v>120</v>
      </c>
      <c r="B485" s="95">
        <v>1.7500427887998099E-4</v>
      </c>
      <c r="C485" s="92"/>
    </row>
    <row r="486" spans="1:3" ht="15">
      <c r="A486" s="91" t="s">
        <v>365</v>
      </c>
      <c r="B486" s="95">
        <v>1.8557883342110301E-3</v>
      </c>
      <c r="C486" s="92"/>
    </row>
    <row r="487" spans="1:3" ht="15">
      <c r="A487" s="91" t="s">
        <v>364</v>
      </c>
      <c r="B487" s="95">
        <v>4.6957452757937602E-4</v>
      </c>
      <c r="C487" s="92"/>
    </row>
    <row r="488" spans="1:3" ht="15">
      <c r="A488" s="91" t="s">
        <v>97</v>
      </c>
      <c r="B488" s="95">
        <v>7.1131771111942403E-4</v>
      </c>
      <c r="C488" s="92"/>
    </row>
    <row r="489" spans="1:3" ht="15">
      <c r="A489" s="91" t="s">
        <v>86</v>
      </c>
      <c r="B489" s="95">
        <v>1.3332638599674901E-4</v>
      </c>
      <c r="C489" s="92"/>
    </row>
    <row r="490" spans="1:3" ht="15">
      <c r="A490" s="91" t="s">
        <v>363</v>
      </c>
      <c r="B490" s="95">
        <v>1.0116936822471401E-4</v>
      </c>
      <c r="C490" s="92"/>
    </row>
    <row r="491" spans="1:3" ht="15">
      <c r="A491" s="91" t="s">
        <v>88</v>
      </c>
      <c r="B491" s="95">
        <v>1.7607081978696001E-4</v>
      </c>
      <c r="C491" s="92"/>
    </row>
    <row r="492" spans="1:3" ht="15">
      <c r="A492" s="91" t="s">
        <v>362</v>
      </c>
      <c r="B492" s="95">
        <v>1.9291367456093599E-4</v>
      </c>
      <c r="C492" s="92"/>
    </row>
    <row r="493" spans="1:3" ht="15">
      <c r="A493" s="91" t="s">
        <v>361</v>
      </c>
      <c r="B493" s="95">
        <v>2.46015738968244E-4</v>
      </c>
      <c r="C493" s="92"/>
    </row>
    <row r="494" spans="1:3" ht="15">
      <c r="A494" s="91" t="s">
        <v>360</v>
      </c>
      <c r="B494" s="95">
        <v>2.29829646255223E-4</v>
      </c>
      <c r="C494" s="92"/>
    </row>
    <row r="495" spans="1:3" ht="15">
      <c r="A495" s="91" t="s">
        <v>359</v>
      </c>
      <c r="B495" s="95">
        <v>1.62547995106097E-4</v>
      </c>
      <c r="C495" s="92"/>
    </row>
    <row r="496" spans="1:3" ht="15">
      <c r="A496" s="91" t="s">
        <v>358</v>
      </c>
      <c r="B496" s="95">
        <v>2.7071423837634701E-4</v>
      </c>
      <c r="C496" s="92"/>
    </row>
    <row r="497" spans="1:3" ht="15">
      <c r="A497" s="91" t="s">
        <v>357</v>
      </c>
      <c r="B497" s="95">
        <v>1.2407575891945901E-4</v>
      </c>
      <c r="C497" s="92"/>
    </row>
    <row r="498" spans="1:3" ht="15">
      <c r="A498" s="91" t="s">
        <v>356</v>
      </c>
      <c r="B498" s="95">
        <v>1.2931837656743301E-4</v>
      </c>
      <c r="C498" s="92"/>
    </row>
    <row r="499" spans="1:3" ht="15">
      <c r="A499" s="91" t="s">
        <v>355</v>
      </c>
      <c r="B499" s="95">
        <v>3.09303029126747E-4</v>
      </c>
      <c r="C499" s="92"/>
    </row>
    <row r="500" spans="1:3" ht="15">
      <c r="A500" s="91" t="s">
        <v>354</v>
      </c>
      <c r="B500" s="95">
        <v>1.62564390405725E-4</v>
      </c>
      <c r="C500" s="92"/>
    </row>
    <row r="501" spans="1:3" ht="15">
      <c r="A501" s="91" t="s">
        <v>353</v>
      </c>
      <c r="B501" s="96">
        <v>7.8670160806019004E-5</v>
      </c>
      <c r="C501" s="92"/>
    </row>
    <row r="502" spans="1:3" ht="15">
      <c r="A502" s="91" t="s">
        <v>352</v>
      </c>
      <c r="B502" s="95">
        <v>1.17793071161874E-4</v>
      </c>
      <c r="C502" s="92"/>
    </row>
    <row r="503" spans="1:3" ht="15">
      <c r="A503" s="91" t="s">
        <v>351</v>
      </c>
      <c r="B503" s="95">
        <v>2.27005718216138E-4</v>
      </c>
      <c r="C503" s="92"/>
    </row>
    <row r="504" spans="1:3" ht="15">
      <c r="A504" s="91" t="s">
        <v>350</v>
      </c>
      <c r="B504" s="95">
        <v>1.8818123862125E-4</v>
      </c>
      <c r="C504" s="92"/>
    </row>
    <row r="505" spans="1:3" ht="15">
      <c r="A505" s="91" t="s">
        <v>349</v>
      </c>
      <c r="B505" s="95">
        <v>1.2076781190005101E-4</v>
      </c>
      <c r="C505" s="92"/>
    </row>
    <row r="506" spans="1:3" ht="15">
      <c r="A506" s="91" t="s">
        <v>348</v>
      </c>
      <c r="B506" s="95">
        <v>1.32832562396352E-4</v>
      </c>
      <c r="C506" s="92"/>
    </row>
    <row r="507" spans="1:3" ht="15">
      <c r="A507" s="91" t="s">
        <v>347</v>
      </c>
      <c r="B507" s="95">
        <v>1.05678258238894E-4</v>
      </c>
      <c r="C507" s="92"/>
    </row>
    <row r="508" spans="1:3" ht="15">
      <c r="A508" s="91" t="s">
        <v>346</v>
      </c>
      <c r="B508" s="95">
        <v>1.4974191786024601E-4</v>
      </c>
      <c r="C508" s="92"/>
    </row>
    <row r="509" spans="1:3" ht="15">
      <c r="A509" s="91" t="s">
        <v>206</v>
      </c>
      <c r="B509" s="95">
        <v>2.0087820690045899E-4</v>
      </c>
      <c r="C509" s="92"/>
    </row>
    <row r="510" spans="1:3" ht="15">
      <c r="A510" s="91" t="s">
        <v>262</v>
      </c>
      <c r="B510" s="95">
        <v>2.2491688835017299E-4</v>
      </c>
      <c r="C510" s="92"/>
    </row>
    <row r="511" spans="1:3" ht="15">
      <c r="A511" s="91" t="s">
        <v>153</v>
      </c>
      <c r="B511" s="95">
        <v>1.8306230266686399E-3</v>
      </c>
      <c r="C511" s="92"/>
    </row>
    <row r="512" spans="1:3" ht="15">
      <c r="A512" s="91" t="s">
        <v>160</v>
      </c>
      <c r="B512" s="95">
        <v>1.6680799960183501E-3</v>
      </c>
      <c r="C512" s="92"/>
    </row>
    <row r="513" spans="1:3" ht="15">
      <c r="A513" s="91" t="s">
        <v>166</v>
      </c>
      <c r="B513" s="95">
        <v>5.3891618042085205E-4</v>
      </c>
      <c r="C513" s="92"/>
    </row>
    <row r="514" spans="1:3" ht="15">
      <c r="A514" s="91" t="s">
        <v>163</v>
      </c>
      <c r="B514" s="95">
        <v>8.3159559526369898E-4</v>
      </c>
      <c r="C514" s="92"/>
    </row>
    <row r="515" spans="1:3" ht="15">
      <c r="A515" s="91" t="s">
        <v>172</v>
      </c>
      <c r="B515" s="95">
        <v>2.26035207111457E-4</v>
      </c>
      <c r="C515" s="92"/>
    </row>
    <row r="516" spans="1:3" ht="15">
      <c r="A516" s="91" t="s">
        <v>157</v>
      </c>
      <c r="B516" s="95">
        <v>2.3167452901759201E-4</v>
      </c>
      <c r="C516" s="92"/>
    </row>
    <row r="517" spans="1:3" ht="15">
      <c r="A517" s="91" t="s">
        <v>345</v>
      </c>
      <c r="B517" s="95">
        <v>1.80454518887764E-4</v>
      </c>
      <c r="C517" s="92"/>
    </row>
    <row r="518" spans="1:3" ht="15">
      <c r="A518" s="91" t="s">
        <v>344</v>
      </c>
      <c r="B518" s="95">
        <v>2.3157387235891999E-4</v>
      </c>
      <c r="C518" s="92"/>
    </row>
    <row r="519" spans="1:3" ht="15">
      <c r="A519" s="91" t="s">
        <v>343</v>
      </c>
      <c r="B519" s="96">
        <v>8.7320379796792293E-5</v>
      </c>
      <c r="C519" s="92"/>
    </row>
    <row r="520" spans="1:3" ht="15">
      <c r="A520" s="91" t="s">
        <v>342</v>
      </c>
      <c r="B520" s="96">
        <v>7.0953489403808898E-5</v>
      </c>
      <c r="C520" s="92"/>
    </row>
    <row r="521" spans="1:3" ht="15">
      <c r="A521" s="91" t="s">
        <v>341</v>
      </c>
      <c r="B521" s="96">
        <v>4.4616305779983597E-5</v>
      </c>
      <c r="C521" s="92"/>
    </row>
    <row r="522" spans="1:3" ht="15">
      <c r="A522" s="91" t="s">
        <v>340</v>
      </c>
      <c r="B522" s="96">
        <v>4.9210417362855903E-5</v>
      </c>
      <c r="C522" s="92"/>
    </row>
    <row r="523" spans="1:3" ht="15">
      <c r="A523" s="91" t="s">
        <v>339</v>
      </c>
      <c r="B523" s="96">
        <v>3.8552738919501202E-5</v>
      </c>
      <c r="C523" s="92"/>
    </row>
    <row r="524" spans="1:3" ht="15">
      <c r="A524" s="91" t="s">
        <v>231</v>
      </c>
      <c r="B524" s="96">
        <v>3.9600548710655201E-5</v>
      </c>
      <c r="C524" s="92"/>
    </row>
    <row r="525" spans="1:3" ht="15">
      <c r="A525" s="91" t="s">
        <v>238</v>
      </c>
      <c r="B525" s="96">
        <v>4.1325676819056998E-5</v>
      </c>
      <c r="C525" s="92"/>
    </row>
    <row r="526" spans="1:3" ht="15">
      <c r="A526" s="91" t="s">
        <v>338</v>
      </c>
      <c r="B526" s="96">
        <v>9.7014250865267798E-5</v>
      </c>
      <c r="C526" s="92"/>
    </row>
    <row r="527" spans="1:3" ht="15">
      <c r="A527" s="91" t="s">
        <v>337</v>
      </c>
      <c r="B527" s="96">
        <v>5.0835037406928897E-5</v>
      </c>
      <c r="C527" s="92"/>
    </row>
    <row r="528" spans="1:3" ht="15">
      <c r="A528" s="91" t="s">
        <v>118</v>
      </c>
      <c r="B528" s="96">
        <v>8.1150172821881203E-5</v>
      </c>
      <c r="C528" s="92"/>
    </row>
    <row r="529" spans="1:3" ht="15">
      <c r="A529" s="91" t="s">
        <v>72</v>
      </c>
      <c r="B529" s="96">
        <v>7.7595885697333093E-5</v>
      </c>
      <c r="C529" s="92"/>
    </row>
    <row r="530" spans="1:3" ht="15">
      <c r="A530" s="91" t="s">
        <v>336</v>
      </c>
      <c r="B530" s="95">
        <v>1.4048433605424299E-4</v>
      </c>
      <c r="C530" s="92"/>
    </row>
    <row r="531" spans="1:3" ht="15">
      <c r="A531" s="91" t="s">
        <v>248</v>
      </c>
      <c r="B531" s="95">
        <v>1.15280506405685E-4</v>
      </c>
      <c r="C531" s="92"/>
    </row>
    <row r="532" spans="1:3" ht="15">
      <c r="A532" s="91" t="s">
        <v>104</v>
      </c>
      <c r="B532" s="96">
        <v>5.74745177725748E-5</v>
      </c>
      <c r="C532" s="92"/>
    </row>
    <row r="533" spans="1:3" ht="15">
      <c r="A533" s="91" t="s">
        <v>335</v>
      </c>
      <c r="B533" s="96">
        <v>9.8779584011200101E-5</v>
      </c>
      <c r="C533" s="92"/>
    </row>
    <row r="534" spans="1:3" ht="15">
      <c r="A534" s="91" t="s">
        <v>334</v>
      </c>
      <c r="B534" s="96">
        <v>3.8801948302030302E-5</v>
      </c>
      <c r="C534" s="92"/>
    </row>
    <row r="535" spans="1:3" ht="15">
      <c r="A535" s="91" t="s">
        <v>333</v>
      </c>
      <c r="B535" s="96">
        <v>8.8833822320444805E-5</v>
      </c>
      <c r="C535" s="92"/>
    </row>
    <row r="536" spans="1:3" ht="15">
      <c r="A536" s="91" t="s">
        <v>196</v>
      </c>
      <c r="B536" s="96">
        <v>7.6993455318596804E-5</v>
      </c>
      <c r="C536" s="92"/>
    </row>
    <row r="537" spans="1:3" ht="15">
      <c r="A537" s="91" t="s">
        <v>332</v>
      </c>
      <c r="B537" s="96">
        <v>5.8997807376200297E-5</v>
      </c>
      <c r="C537" s="92"/>
    </row>
    <row r="538" spans="1:3" ht="15">
      <c r="A538" s="91" t="s">
        <v>331</v>
      </c>
      <c r="B538" s="95">
        <v>1.07390774204486E-4</v>
      </c>
      <c r="C538" s="92"/>
    </row>
    <row r="539" spans="1:3" ht="15">
      <c r="A539" s="91" t="s">
        <v>330</v>
      </c>
      <c r="B539" s="96">
        <v>7.0315164320285304E-5</v>
      </c>
      <c r="C539" s="92"/>
    </row>
    <row r="540" spans="1:3" ht="15">
      <c r="A540" s="91" t="s">
        <v>92</v>
      </c>
      <c r="B540" s="95">
        <v>1.07134259040347E-4</v>
      </c>
      <c r="C540" s="92"/>
    </row>
    <row r="541" spans="1:3" ht="15">
      <c r="A541" s="91" t="s">
        <v>90</v>
      </c>
      <c r="B541" s="95">
        <v>1.5141898909884401E-4</v>
      </c>
      <c r="C541" s="92"/>
    </row>
    <row r="542" spans="1:3" ht="15">
      <c r="A542" s="91" t="s">
        <v>260</v>
      </c>
      <c r="B542" s="96">
        <v>7.9545032703964901E-5</v>
      </c>
      <c r="C542" s="92"/>
    </row>
    <row r="543" spans="1:3" ht="15">
      <c r="A543" s="91" t="s">
        <v>329</v>
      </c>
      <c r="B543" s="95">
        <v>1.15802135441583E-4</v>
      </c>
      <c r="C543" s="92"/>
    </row>
    <row r="544" spans="1:3" ht="15">
      <c r="A544" s="91" t="s">
        <v>328</v>
      </c>
      <c r="B544" s="96">
        <v>6.1915790017663693E-5</v>
      </c>
      <c r="C544" s="92"/>
    </row>
    <row r="545" spans="1:3" ht="15">
      <c r="A545" s="91" t="s">
        <v>212</v>
      </c>
      <c r="B545" s="96">
        <v>5.0201254900354902E-5</v>
      </c>
      <c r="C545" s="92"/>
    </row>
    <row r="546" spans="1:3" ht="15">
      <c r="A546" s="91" t="s">
        <v>214</v>
      </c>
      <c r="B546" s="96">
        <v>6.5532644314399599E-5</v>
      </c>
      <c r="C546" s="92"/>
    </row>
    <row r="547" spans="1:3" ht="15">
      <c r="A547" s="91" t="s">
        <v>216</v>
      </c>
      <c r="B547" s="95">
        <v>1.1039136985490801E-4</v>
      </c>
      <c r="C547" s="92"/>
    </row>
    <row r="548" spans="1:3" ht="15">
      <c r="A548" s="91" t="s">
        <v>218</v>
      </c>
      <c r="B548" s="95">
        <v>1.0301268784132101E-4</v>
      </c>
      <c r="C548" s="92"/>
    </row>
    <row r="549" spans="1:3" ht="15">
      <c r="A549" s="91" t="s">
        <v>141</v>
      </c>
      <c r="B549" s="96">
        <v>9.0255901394909502E-5</v>
      </c>
      <c r="C549" s="92"/>
    </row>
    <row r="550" spans="1:3" ht="15">
      <c r="A550" s="91" t="s">
        <v>139</v>
      </c>
      <c r="B550" s="96">
        <v>5.1222445237656699E-5</v>
      </c>
      <c r="C550" s="92"/>
    </row>
    <row r="551" spans="1:3" ht="15">
      <c r="A551" s="91" t="s">
        <v>327</v>
      </c>
      <c r="B551" s="96">
        <v>8.3530743180620405E-5</v>
      </c>
      <c r="C551" s="92"/>
    </row>
    <row r="552" spans="1:3" ht="15">
      <c r="A552" s="91" t="s">
        <v>194</v>
      </c>
      <c r="B552" s="96">
        <v>7.83164098367817E-5</v>
      </c>
      <c r="C552" s="92"/>
    </row>
    <row r="553" spans="1:3" ht="15">
      <c r="A553" s="91" t="s">
        <v>192</v>
      </c>
      <c r="B553" s="95">
        <v>1.49002041970008E-4</v>
      </c>
      <c r="C553" s="92"/>
    </row>
    <row r="554" spans="1:3" ht="15">
      <c r="A554" s="91" t="s">
        <v>198</v>
      </c>
      <c r="B554" s="96">
        <v>5.3163499302144998E-5</v>
      </c>
      <c r="C554" s="92"/>
    </row>
    <row r="555" spans="1:3" ht="15">
      <c r="A555" s="91" t="s">
        <v>84</v>
      </c>
      <c r="B555" s="95">
        <v>1.06648610536075E-4</v>
      </c>
      <c r="C555" s="92"/>
    </row>
    <row r="556" spans="1:3" ht="15">
      <c r="A556" s="91" t="s">
        <v>128</v>
      </c>
      <c r="B556" s="96">
        <v>6.2867688959137197E-5</v>
      </c>
      <c r="C556" s="92"/>
    </row>
    <row r="557" spans="1:3" ht="15">
      <c r="A557" s="91" t="s">
        <v>326</v>
      </c>
      <c r="B557" s="96">
        <v>9.8460629364659905E-5</v>
      </c>
      <c r="C557" s="92"/>
    </row>
    <row r="558" spans="1:3">
      <c r="B558" s="94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557"/>
  <sheetViews>
    <sheetView topLeftCell="A425" workbookViewId="0">
      <selection activeCell="B452" sqref="B452:B557"/>
    </sheetView>
  </sheetViews>
  <sheetFormatPr defaultRowHeight="11.25"/>
  <cols>
    <col min="1" max="1" width="25.42578125" style="20" customWidth="1"/>
    <col min="2" max="2" width="34.85546875" style="18" customWidth="1"/>
    <col min="3" max="3" width="31.7109375" style="18" customWidth="1"/>
    <col min="4" max="4" width="29" style="18" customWidth="1"/>
    <col min="5" max="6" width="28.42578125" style="18" customWidth="1"/>
    <col min="7" max="7" width="9.140625" style="18"/>
    <col min="8" max="8" width="16.7109375" style="19" customWidth="1"/>
    <col min="9" max="9" width="10.5703125" style="18" bestFit="1" customWidth="1"/>
    <col min="10" max="11" width="9.140625" style="18"/>
    <col min="12" max="12" width="9.140625" style="18" customWidth="1"/>
    <col min="13" max="16384" width="9.140625" style="18"/>
  </cols>
  <sheetData>
    <row r="1" spans="1:8" ht="21">
      <c r="A1" s="51" t="s">
        <v>282</v>
      </c>
      <c r="B1" s="52"/>
      <c r="C1" s="52"/>
      <c r="D1" s="53"/>
      <c r="E1" s="45" t="s">
        <v>283</v>
      </c>
      <c r="H1" s="44"/>
    </row>
    <row r="2" spans="1:8" ht="12.75">
      <c r="A2" s="54" t="s">
        <v>284</v>
      </c>
      <c r="B2" s="55"/>
      <c r="C2" s="56"/>
      <c r="D2" s="41" t="s">
        <v>285</v>
      </c>
      <c r="E2" s="41" t="s">
        <v>285</v>
      </c>
      <c r="H2" s="44"/>
    </row>
    <row r="3" spans="1:8" ht="12.75">
      <c r="A3" s="57" t="s">
        <v>286</v>
      </c>
      <c r="B3" s="58"/>
      <c r="C3" s="59"/>
      <c r="D3" s="41" t="s">
        <v>285</v>
      </c>
      <c r="E3" s="10">
        <v>1863</v>
      </c>
      <c r="H3" s="44"/>
    </row>
    <row r="4" spans="1:8" ht="12.75">
      <c r="A4" s="60" t="s">
        <v>286</v>
      </c>
      <c r="B4" s="63" t="s">
        <v>5</v>
      </c>
      <c r="C4" s="64"/>
      <c r="D4" s="41" t="s">
        <v>285</v>
      </c>
      <c r="E4" s="8">
        <v>291.10000000000002</v>
      </c>
      <c r="H4" s="44"/>
    </row>
    <row r="5" spans="1:8" ht="12.75">
      <c r="A5" s="61"/>
      <c r="B5" s="48" t="s">
        <v>5</v>
      </c>
      <c r="C5" s="43" t="s">
        <v>11</v>
      </c>
      <c r="D5" s="41" t="s">
        <v>285</v>
      </c>
      <c r="E5" s="10">
        <v>30.8</v>
      </c>
      <c r="H5" s="44"/>
    </row>
    <row r="6" spans="1:8" ht="12.75">
      <c r="A6" s="61"/>
      <c r="B6" s="49"/>
      <c r="C6" s="43" t="s">
        <v>287</v>
      </c>
      <c r="D6" s="41" t="s">
        <v>285</v>
      </c>
      <c r="E6" s="8">
        <v>39.700000000000003</v>
      </c>
      <c r="H6" s="44"/>
    </row>
    <row r="7" spans="1:8" ht="12.75">
      <c r="A7" s="61"/>
      <c r="B7" s="49"/>
      <c r="C7" s="43" t="s">
        <v>24</v>
      </c>
      <c r="D7" s="41" t="s">
        <v>285</v>
      </c>
      <c r="E7" s="10">
        <v>118.6</v>
      </c>
      <c r="H7" s="44"/>
    </row>
    <row r="8" spans="1:8" ht="12.75">
      <c r="A8" s="61"/>
      <c r="B8" s="49"/>
      <c r="C8" s="43" t="s">
        <v>33</v>
      </c>
      <c r="D8" s="41" t="s">
        <v>285</v>
      </c>
      <c r="E8" s="8">
        <v>14.3</v>
      </c>
      <c r="H8" s="44"/>
    </row>
    <row r="9" spans="1:8" ht="21">
      <c r="A9" s="61"/>
      <c r="B9" s="50"/>
      <c r="C9" s="43" t="s">
        <v>37</v>
      </c>
      <c r="D9" s="41" t="s">
        <v>285</v>
      </c>
      <c r="E9" s="10">
        <v>87.7</v>
      </c>
      <c r="H9" s="44"/>
    </row>
    <row r="10" spans="1:8" ht="12.75" customHeight="1">
      <c r="A10" s="61"/>
      <c r="B10" s="63" t="s">
        <v>288</v>
      </c>
      <c r="C10" s="64"/>
      <c r="D10" s="41" t="s">
        <v>285</v>
      </c>
      <c r="E10" s="8">
        <v>54.6</v>
      </c>
      <c r="H10" s="44"/>
    </row>
    <row r="11" spans="1:8" ht="12.75" customHeight="1">
      <c r="A11" s="61"/>
      <c r="B11" s="48" t="s">
        <v>288</v>
      </c>
      <c r="C11" s="43" t="s">
        <v>44</v>
      </c>
      <c r="D11" s="41" t="s">
        <v>285</v>
      </c>
      <c r="E11" s="10">
        <v>44.7</v>
      </c>
      <c r="H11" s="44"/>
    </row>
    <row r="12" spans="1:8" ht="12.75">
      <c r="A12" s="61"/>
      <c r="B12" s="49"/>
      <c r="C12" s="43" t="s">
        <v>49</v>
      </c>
      <c r="D12" s="41" t="s">
        <v>285</v>
      </c>
      <c r="E12" s="8">
        <v>9.9</v>
      </c>
      <c r="H12" s="44"/>
    </row>
    <row r="13" spans="1:8" ht="12.75">
      <c r="A13" s="61"/>
      <c r="B13" s="50"/>
      <c r="C13" s="43" t="s">
        <v>50</v>
      </c>
      <c r="D13" s="41" t="s">
        <v>285</v>
      </c>
      <c r="E13" s="10" t="s">
        <v>289</v>
      </c>
      <c r="H13" s="44"/>
    </row>
    <row r="14" spans="1:8" ht="12.75">
      <c r="A14" s="61"/>
      <c r="B14" s="63" t="s">
        <v>52</v>
      </c>
      <c r="C14" s="64"/>
      <c r="D14" s="41" t="s">
        <v>285</v>
      </c>
      <c r="E14" s="8">
        <v>83.9</v>
      </c>
      <c r="H14" s="44"/>
    </row>
    <row r="15" spans="1:8" ht="12.75">
      <c r="A15" s="61"/>
      <c r="B15" s="48" t="s">
        <v>52</v>
      </c>
      <c r="C15" s="43" t="s">
        <v>53</v>
      </c>
      <c r="D15" s="41" t="s">
        <v>285</v>
      </c>
      <c r="E15" s="10">
        <v>71</v>
      </c>
      <c r="H15" s="44"/>
    </row>
    <row r="16" spans="1:8" ht="12.75">
      <c r="A16" s="61"/>
      <c r="B16" s="50"/>
      <c r="C16" s="43" t="s">
        <v>61</v>
      </c>
      <c r="D16" s="41" t="s">
        <v>285</v>
      </c>
      <c r="E16" s="8">
        <v>12.9</v>
      </c>
      <c r="H16" s="44"/>
    </row>
    <row r="17" spans="1:8" ht="12.75">
      <c r="A17" s="61"/>
      <c r="B17" s="63" t="s">
        <v>70</v>
      </c>
      <c r="C17" s="64"/>
      <c r="D17" s="41" t="s">
        <v>285</v>
      </c>
      <c r="E17" s="10">
        <v>345.6</v>
      </c>
      <c r="H17" s="44"/>
    </row>
    <row r="18" spans="1:8" ht="12.75">
      <c r="A18" s="61"/>
      <c r="B18" s="48" t="s">
        <v>70</v>
      </c>
      <c r="C18" s="43" t="s">
        <v>71</v>
      </c>
      <c r="D18" s="41" t="s">
        <v>285</v>
      </c>
      <c r="E18" s="8">
        <v>74.3</v>
      </c>
      <c r="H18" s="44"/>
    </row>
    <row r="19" spans="1:8" ht="12.75">
      <c r="A19" s="61"/>
      <c r="B19" s="49"/>
      <c r="C19" s="43" t="s">
        <v>74</v>
      </c>
      <c r="D19" s="41" t="s">
        <v>285</v>
      </c>
      <c r="E19" s="10">
        <v>133.1</v>
      </c>
      <c r="H19" s="44"/>
    </row>
    <row r="20" spans="1:8" ht="12.75">
      <c r="A20" s="61"/>
      <c r="B20" s="49"/>
      <c r="C20" s="43" t="s">
        <v>81</v>
      </c>
      <c r="D20" s="41" t="s">
        <v>285</v>
      </c>
      <c r="E20" s="8" t="s">
        <v>289</v>
      </c>
      <c r="H20" s="44"/>
    </row>
    <row r="21" spans="1:8" ht="12.75">
      <c r="A21" s="61"/>
      <c r="B21" s="49"/>
      <c r="C21" s="43" t="s">
        <v>85</v>
      </c>
      <c r="D21" s="41" t="s">
        <v>285</v>
      </c>
      <c r="E21" s="10">
        <v>38.700000000000003</v>
      </c>
      <c r="H21" s="44"/>
    </row>
    <row r="22" spans="1:8" ht="12.75">
      <c r="A22" s="61"/>
      <c r="B22" s="49"/>
      <c r="C22" s="43" t="s">
        <v>93</v>
      </c>
      <c r="D22" s="41" t="s">
        <v>285</v>
      </c>
      <c r="E22" s="8">
        <v>49</v>
      </c>
      <c r="H22" s="44"/>
    </row>
    <row r="23" spans="1:8" ht="12.75">
      <c r="A23" s="61"/>
      <c r="B23" s="50"/>
      <c r="C23" s="43" t="s">
        <v>103</v>
      </c>
      <c r="D23" s="41" t="s">
        <v>285</v>
      </c>
      <c r="E23" s="10" t="s">
        <v>289</v>
      </c>
      <c r="H23" s="44"/>
    </row>
    <row r="24" spans="1:8" ht="12.75">
      <c r="A24" s="61"/>
      <c r="B24" s="63" t="s">
        <v>106</v>
      </c>
      <c r="C24" s="64"/>
      <c r="D24" s="41" t="s">
        <v>285</v>
      </c>
      <c r="E24" s="8">
        <v>106</v>
      </c>
      <c r="H24" s="44"/>
    </row>
    <row r="25" spans="1:8" ht="21">
      <c r="A25" s="61"/>
      <c r="B25" s="48" t="s">
        <v>106</v>
      </c>
      <c r="C25" s="43" t="s">
        <v>290</v>
      </c>
      <c r="D25" s="41" t="s">
        <v>285</v>
      </c>
      <c r="E25" s="10">
        <v>43.5</v>
      </c>
      <c r="H25" s="44"/>
    </row>
    <row r="26" spans="1:8" ht="12.75">
      <c r="A26" s="61"/>
      <c r="B26" s="49"/>
      <c r="C26" s="43" t="s">
        <v>112</v>
      </c>
      <c r="D26" s="41" t="s">
        <v>285</v>
      </c>
      <c r="E26" s="8" t="s">
        <v>289</v>
      </c>
      <c r="H26" s="44"/>
    </row>
    <row r="27" spans="1:8" ht="12.75">
      <c r="A27" s="61"/>
      <c r="B27" s="49"/>
      <c r="C27" s="43" t="s">
        <v>113</v>
      </c>
      <c r="D27" s="41" t="s">
        <v>285</v>
      </c>
      <c r="E27" s="10">
        <v>17.3</v>
      </c>
      <c r="H27" s="44"/>
    </row>
    <row r="28" spans="1:8" ht="21">
      <c r="A28" s="61"/>
      <c r="B28" s="49"/>
      <c r="C28" s="43" t="s">
        <v>291</v>
      </c>
      <c r="D28" s="41" t="s">
        <v>285</v>
      </c>
      <c r="E28" s="8">
        <v>6.5</v>
      </c>
      <c r="H28" s="44"/>
    </row>
    <row r="29" spans="1:8" ht="21">
      <c r="A29" s="61"/>
      <c r="B29" s="49"/>
      <c r="C29" s="43" t="s">
        <v>121</v>
      </c>
      <c r="D29" s="41" t="s">
        <v>285</v>
      </c>
      <c r="E29" s="10">
        <v>10.199999999999999</v>
      </c>
      <c r="H29" s="44"/>
    </row>
    <row r="30" spans="1:8" ht="21">
      <c r="A30" s="61"/>
      <c r="B30" s="50"/>
      <c r="C30" s="43" t="s">
        <v>124</v>
      </c>
      <c r="D30" s="41" t="s">
        <v>285</v>
      </c>
      <c r="E30" s="8">
        <v>17.899999999999999</v>
      </c>
      <c r="H30" s="44"/>
    </row>
    <row r="31" spans="1:8" ht="12.75">
      <c r="A31" s="61"/>
      <c r="B31" s="63" t="s">
        <v>130</v>
      </c>
      <c r="C31" s="64"/>
      <c r="D31" s="41" t="s">
        <v>285</v>
      </c>
      <c r="E31" s="10">
        <v>63.2</v>
      </c>
      <c r="H31" s="44"/>
    </row>
    <row r="32" spans="1:8" ht="21">
      <c r="A32" s="61"/>
      <c r="B32" s="48" t="s">
        <v>130</v>
      </c>
      <c r="C32" s="43" t="s">
        <v>131</v>
      </c>
      <c r="D32" s="41" t="s">
        <v>285</v>
      </c>
      <c r="E32" s="8">
        <v>12.8</v>
      </c>
      <c r="H32" s="44"/>
    </row>
    <row r="33" spans="1:8" ht="12.75">
      <c r="A33" s="61"/>
      <c r="B33" s="49"/>
      <c r="C33" s="43" t="s">
        <v>135</v>
      </c>
      <c r="D33" s="41" t="s">
        <v>285</v>
      </c>
      <c r="E33" s="10" t="s">
        <v>289</v>
      </c>
      <c r="H33" s="44"/>
    </row>
    <row r="34" spans="1:8" ht="12.75">
      <c r="A34" s="61"/>
      <c r="B34" s="50"/>
      <c r="C34" s="43" t="s">
        <v>140</v>
      </c>
      <c r="D34" s="41" t="s">
        <v>285</v>
      </c>
      <c r="E34" s="8" t="s">
        <v>289</v>
      </c>
      <c r="H34" s="44"/>
    </row>
    <row r="35" spans="1:8" ht="12.75">
      <c r="A35" s="61"/>
      <c r="B35" s="63" t="s">
        <v>143</v>
      </c>
      <c r="C35" s="64"/>
      <c r="D35" s="41" t="s">
        <v>285</v>
      </c>
      <c r="E35" s="10">
        <v>291.2</v>
      </c>
      <c r="H35" s="44"/>
    </row>
    <row r="36" spans="1:8" ht="12.75">
      <c r="A36" s="61"/>
      <c r="B36" s="48" t="s">
        <v>143</v>
      </c>
      <c r="C36" s="43" t="s">
        <v>144</v>
      </c>
      <c r="D36" s="41" t="s">
        <v>285</v>
      </c>
      <c r="E36" s="8">
        <v>111.2</v>
      </c>
      <c r="H36" s="44"/>
    </row>
    <row r="37" spans="1:8" ht="21">
      <c r="A37" s="61"/>
      <c r="B37" s="49"/>
      <c r="C37" s="43" t="s">
        <v>150</v>
      </c>
      <c r="D37" s="41" t="s">
        <v>285</v>
      </c>
      <c r="E37" s="10">
        <v>129.69999999999999</v>
      </c>
      <c r="H37" s="44"/>
    </row>
    <row r="38" spans="1:8" ht="12.75">
      <c r="A38" s="61"/>
      <c r="B38" s="50"/>
      <c r="C38" s="43" t="s">
        <v>158</v>
      </c>
      <c r="D38" s="41" t="s">
        <v>285</v>
      </c>
      <c r="E38" s="8">
        <v>50.2</v>
      </c>
      <c r="H38" s="44"/>
    </row>
    <row r="39" spans="1:8" ht="12.75">
      <c r="A39" s="61"/>
      <c r="B39" s="63" t="s">
        <v>170</v>
      </c>
      <c r="C39" s="64"/>
      <c r="D39" s="41" t="s">
        <v>285</v>
      </c>
      <c r="E39" s="10">
        <v>45.8</v>
      </c>
      <c r="H39" s="44"/>
    </row>
    <row r="40" spans="1:8" ht="12.75">
      <c r="A40" s="61"/>
      <c r="B40" s="48" t="s">
        <v>170</v>
      </c>
      <c r="C40" s="43" t="s">
        <v>171</v>
      </c>
      <c r="D40" s="41" t="s">
        <v>285</v>
      </c>
      <c r="E40" s="8">
        <v>2.6</v>
      </c>
      <c r="H40" s="44"/>
    </row>
    <row r="41" spans="1:8" ht="12.75">
      <c r="A41" s="61"/>
      <c r="B41" s="49"/>
      <c r="C41" s="43" t="s">
        <v>173</v>
      </c>
      <c r="D41" s="41" t="s">
        <v>285</v>
      </c>
      <c r="E41" s="10" t="s">
        <v>289</v>
      </c>
      <c r="H41" s="44"/>
    </row>
    <row r="42" spans="1:8" ht="12.75">
      <c r="A42" s="61"/>
      <c r="B42" s="50"/>
      <c r="C42" s="43" t="s">
        <v>174</v>
      </c>
      <c r="D42" s="41" t="s">
        <v>285</v>
      </c>
      <c r="E42" s="8">
        <v>41.2</v>
      </c>
      <c r="H42" s="44"/>
    </row>
    <row r="43" spans="1:8" ht="12.75">
      <c r="A43" s="61"/>
      <c r="B43" s="63" t="s">
        <v>177</v>
      </c>
      <c r="C43" s="64"/>
      <c r="D43" s="41" t="s">
        <v>285</v>
      </c>
      <c r="E43" s="10">
        <v>212.1</v>
      </c>
      <c r="H43" s="44"/>
    </row>
    <row r="44" spans="1:8" ht="21">
      <c r="A44" s="61"/>
      <c r="B44" s="48" t="s">
        <v>177</v>
      </c>
      <c r="C44" s="43" t="s">
        <v>178</v>
      </c>
      <c r="D44" s="41" t="s">
        <v>285</v>
      </c>
      <c r="E44" s="8">
        <v>33.799999999999997</v>
      </c>
      <c r="H44" s="44"/>
    </row>
    <row r="45" spans="1:8" ht="21">
      <c r="A45" s="61"/>
      <c r="B45" s="49"/>
      <c r="C45" s="43" t="s">
        <v>183</v>
      </c>
      <c r="D45" s="41" t="s">
        <v>285</v>
      </c>
      <c r="E45" s="10" t="s">
        <v>289</v>
      </c>
      <c r="H45" s="44"/>
    </row>
    <row r="46" spans="1:8" ht="21">
      <c r="A46" s="61"/>
      <c r="B46" s="49"/>
      <c r="C46" s="43" t="s">
        <v>184</v>
      </c>
      <c r="D46" s="41" t="s">
        <v>285</v>
      </c>
      <c r="E46" s="8">
        <v>43.3</v>
      </c>
      <c r="H46" s="44"/>
    </row>
    <row r="47" spans="1:8" ht="12.75">
      <c r="A47" s="61"/>
      <c r="B47" s="49"/>
      <c r="C47" s="43" t="s">
        <v>190</v>
      </c>
      <c r="D47" s="41" t="s">
        <v>285</v>
      </c>
      <c r="E47" s="10">
        <v>67.400000000000006</v>
      </c>
      <c r="H47" s="44"/>
    </row>
    <row r="48" spans="1:8" ht="12.75">
      <c r="A48" s="61"/>
      <c r="B48" s="49"/>
      <c r="C48" s="43" t="s">
        <v>292</v>
      </c>
      <c r="D48" s="41" t="s">
        <v>285</v>
      </c>
      <c r="E48" s="8">
        <v>19</v>
      </c>
      <c r="H48" s="44"/>
    </row>
    <row r="49" spans="1:8" ht="12.75">
      <c r="A49" s="61"/>
      <c r="B49" s="49"/>
      <c r="C49" s="43" t="s">
        <v>205</v>
      </c>
      <c r="D49" s="41" t="s">
        <v>285</v>
      </c>
      <c r="E49" s="10">
        <v>18.7</v>
      </c>
      <c r="H49" s="44"/>
    </row>
    <row r="50" spans="1:8" ht="12.75">
      <c r="A50" s="61"/>
      <c r="B50" s="49"/>
      <c r="C50" s="43" t="s">
        <v>207</v>
      </c>
      <c r="D50" s="41" t="s">
        <v>285</v>
      </c>
      <c r="E50" s="8" t="s">
        <v>289</v>
      </c>
      <c r="H50" s="44"/>
    </row>
    <row r="51" spans="1:8" ht="21">
      <c r="A51" s="61"/>
      <c r="B51" s="50"/>
      <c r="C51" s="43" t="s">
        <v>208</v>
      </c>
      <c r="D51" s="41" t="s">
        <v>285</v>
      </c>
      <c r="E51" s="10">
        <v>6.4</v>
      </c>
      <c r="H51" s="44"/>
    </row>
    <row r="52" spans="1:8" ht="12.75">
      <c r="A52" s="61"/>
      <c r="B52" s="57" t="s">
        <v>210</v>
      </c>
      <c r="C52" s="59"/>
      <c r="D52" s="41" t="s">
        <v>285</v>
      </c>
      <c r="E52" s="8" t="s">
        <v>289</v>
      </c>
      <c r="H52" s="44"/>
    </row>
    <row r="53" spans="1:8" ht="12.75">
      <c r="A53" s="61"/>
      <c r="B53" s="63" t="s">
        <v>220</v>
      </c>
      <c r="C53" s="64"/>
      <c r="D53" s="41" t="s">
        <v>285</v>
      </c>
      <c r="E53" s="10">
        <v>187.5</v>
      </c>
      <c r="H53" s="44"/>
    </row>
    <row r="54" spans="1:8" ht="12.75">
      <c r="A54" s="61"/>
      <c r="B54" s="48" t="s">
        <v>220</v>
      </c>
      <c r="C54" s="43" t="s">
        <v>221</v>
      </c>
      <c r="D54" s="41" t="s">
        <v>285</v>
      </c>
      <c r="E54" s="8">
        <v>43.4</v>
      </c>
      <c r="H54" s="44"/>
    </row>
    <row r="55" spans="1:8" ht="12.75">
      <c r="A55" s="61"/>
      <c r="B55" s="49"/>
      <c r="C55" s="43" t="s">
        <v>226</v>
      </c>
      <c r="D55" s="41" t="s">
        <v>285</v>
      </c>
      <c r="E55" s="10" t="s">
        <v>289</v>
      </c>
      <c r="H55" s="44"/>
    </row>
    <row r="56" spans="1:8" ht="12.75">
      <c r="A56" s="61"/>
      <c r="B56" s="49"/>
      <c r="C56" s="43" t="s">
        <v>293</v>
      </c>
      <c r="D56" s="41" t="s">
        <v>285</v>
      </c>
      <c r="E56" s="8">
        <v>31.2</v>
      </c>
      <c r="H56" s="44"/>
    </row>
    <row r="57" spans="1:8" ht="12.75">
      <c r="A57" s="61"/>
      <c r="B57" s="49"/>
      <c r="C57" s="43" t="s">
        <v>230</v>
      </c>
      <c r="D57" s="41" t="s">
        <v>285</v>
      </c>
      <c r="E57" s="10">
        <v>83.1</v>
      </c>
      <c r="H57" s="44"/>
    </row>
    <row r="58" spans="1:8" ht="12.75">
      <c r="A58" s="61"/>
      <c r="B58" s="49"/>
      <c r="C58" s="43" t="s">
        <v>239</v>
      </c>
      <c r="D58" s="41" t="s">
        <v>285</v>
      </c>
      <c r="E58" s="8">
        <v>7.8</v>
      </c>
      <c r="H58" s="44"/>
    </row>
    <row r="59" spans="1:8" ht="12.75">
      <c r="A59" s="61"/>
      <c r="B59" s="50"/>
      <c r="C59" s="43" t="s">
        <v>244</v>
      </c>
      <c r="D59" s="41" t="s">
        <v>285</v>
      </c>
      <c r="E59" s="10" t="s">
        <v>289</v>
      </c>
      <c r="H59" s="44"/>
    </row>
    <row r="60" spans="1:8" ht="12.75">
      <c r="A60" s="61"/>
      <c r="B60" s="63" t="s">
        <v>251</v>
      </c>
      <c r="C60" s="64"/>
      <c r="D60" s="41" t="s">
        <v>285</v>
      </c>
      <c r="E60" s="8">
        <v>216.7</v>
      </c>
      <c r="H60" s="44"/>
    </row>
    <row r="61" spans="1:8" ht="12.75">
      <c r="A61" s="61"/>
      <c r="B61" s="48" t="s">
        <v>251</v>
      </c>
      <c r="C61" s="43" t="s">
        <v>252</v>
      </c>
      <c r="D61" s="41" t="s">
        <v>285</v>
      </c>
      <c r="E61" s="10">
        <v>158.6</v>
      </c>
      <c r="H61" s="44"/>
    </row>
    <row r="62" spans="1:8" ht="12.75">
      <c r="A62" s="61"/>
      <c r="B62" s="49"/>
      <c r="C62" s="43" t="s">
        <v>257</v>
      </c>
      <c r="D62" s="41" t="s">
        <v>285</v>
      </c>
      <c r="E62" s="8">
        <v>32.6</v>
      </c>
      <c r="H62" s="44"/>
    </row>
    <row r="63" spans="1:8" ht="21">
      <c r="A63" s="61"/>
      <c r="B63" s="49"/>
      <c r="C63" s="43" t="s">
        <v>258</v>
      </c>
      <c r="D63" s="41" t="s">
        <v>285</v>
      </c>
      <c r="E63" s="10">
        <v>6.5</v>
      </c>
      <c r="H63" s="44"/>
    </row>
    <row r="64" spans="1:8" ht="12.75">
      <c r="A64" s="61"/>
      <c r="B64" s="49"/>
      <c r="C64" s="43" t="s">
        <v>259</v>
      </c>
      <c r="D64" s="41" t="s">
        <v>285</v>
      </c>
      <c r="E64" s="8" t="s">
        <v>289</v>
      </c>
      <c r="H64" s="44"/>
    </row>
    <row r="65" spans="1:9" ht="21">
      <c r="A65" s="61"/>
      <c r="B65" s="50"/>
      <c r="C65" s="43" t="s">
        <v>261</v>
      </c>
      <c r="D65" s="41" t="s">
        <v>285</v>
      </c>
      <c r="E65" s="10">
        <v>18</v>
      </c>
    </row>
    <row r="66" spans="1:9" ht="12.75">
      <c r="A66" s="62"/>
      <c r="B66" s="57" t="s">
        <v>294</v>
      </c>
      <c r="C66" s="59"/>
      <c r="D66" s="41" t="s">
        <v>285</v>
      </c>
      <c r="E66" s="8" t="s">
        <v>289</v>
      </c>
    </row>
    <row r="70" spans="1:9" s="20" customFormat="1">
      <c r="A70" s="20" t="s">
        <v>0</v>
      </c>
      <c r="H70" s="30"/>
    </row>
    <row r="72" spans="1:9">
      <c r="A72" s="20" t="s">
        <v>1</v>
      </c>
      <c r="B72" s="20" t="s">
        <v>2</v>
      </c>
      <c r="C72" s="20" t="s">
        <v>3</v>
      </c>
      <c r="D72" s="20" t="s">
        <v>4</v>
      </c>
    </row>
    <row r="74" spans="1:9" s="20" customFormat="1">
      <c r="A74" s="20" t="s">
        <v>5</v>
      </c>
      <c r="E74" s="20" t="s">
        <v>6</v>
      </c>
      <c r="F74" s="20" t="s">
        <v>7</v>
      </c>
      <c r="G74" s="20" t="s">
        <v>8</v>
      </c>
      <c r="H74" s="30" t="s">
        <v>9</v>
      </c>
      <c r="I74" s="20" t="s">
        <v>10</v>
      </c>
    </row>
    <row r="75" spans="1:9" s="20" customFormat="1">
      <c r="B75" s="20" t="s">
        <v>11</v>
      </c>
      <c r="E75" s="20">
        <f>E5</f>
        <v>30.8</v>
      </c>
      <c r="F75" s="20">
        <f>E75*(365.25/7)</f>
        <v>1607.1000000000001</v>
      </c>
      <c r="G75" s="20">
        <v>0.99999999999999989</v>
      </c>
      <c r="H75" s="30"/>
      <c r="I75" s="20">
        <f>SUM(I77,I76)</f>
        <v>2.006540775857665</v>
      </c>
    </row>
    <row r="76" spans="1:9">
      <c r="C76" s="20" t="s">
        <v>12</v>
      </c>
      <c r="D76" s="20"/>
      <c r="E76" s="18">
        <f>E75*G76</f>
        <v>12.750537634408602</v>
      </c>
      <c r="F76" s="18">
        <f>E76*(365.25/7)</f>
        <v>665.30483870967737</v>
      </c>
      <c r="G76" s="18">
        <v>0.41397849462365588</v>
      </c>
      <c r="I76" s="18">
        <f>F76*AVERAGE(H78:H79)</f>
        <v>0.83066472979053863</v>
      </c>
    </row>
    <row r="77" spans="1:9">
      <c r="C77" s="20" t="s">
        <v>13</v>
      </c>
      <c r="D77" s="20"/>
      <c r="E77" s="18">
        <f>G77*E75</f>
        <v>18.049462365591395</v>
      </c>
      <c r="F77" s="18">
        <f>E77*(365.25/7)</f>
        <v>941.79516129032254</v>
      </c>
      <c r="G77" s="18">
        <v>0.58602150537634401</v>
      </c>
      <c r="I77" s="18">
        <f>F77*AVERAGE(H78:H79)</f>
        <v>1.1758760460671263</v>
      </c>
    </row>
    <row r="78" spans="1:9">
      <c r="C78" s="20"/>
      <c r="D78" s="2" t="s">
        <v>15</v>
      </c>
      <c r="H78" s="19">
        <f>B466</f>
        <v>4.00513731321467E-4</v>
      </c>
    </row>
    <row r="79" spans="1:9">
      <c r="C79" s="20"/>
      <c r="D79" s="18" t="s">
        <v>14</v>
      </c>
      <c r="F79" s="20"/>
      <c r="H79" s="19">
        <f>B452</f>
        <v>2.09658137894879E-3</v>
      </c>
    </row>
    <row r="80" spans="1:9" s="20" customFormat="1">
      <c r="B80" s="20" t="s">
        <v>16</v>
      </c>
      <c r="E80" s="20">
        <f>E6</f>
        <v>39.700000000000003</v>
      </c>
      <c r="F80" s="20">
        <f>E80*(365.25/7)</f>
        <v>2071.4892857142859</v>
      </c>
      <c r="G80" s="20">
        <v>1</v>
      </c>
      <c r="H80" s="30"/>
      <c r="I80" s="20">
        <f>SUM(I81,I84)</f>
        <v>3.6118158971167436</v>
      </c>
    </row>
    <row r="81" spans="1:9">
      <c r="A81" s="18"/>
      <c r="C81" s="20" t="s">
        <v>17</v>
      </c>
      <c r="D81" s="20"/>
      <c r="E81" s="18">
        <f>G81*E80</f>
        <v>33.956170212765961</v>
      </c>
      <c r="F81" s="18">
        <f>E81*(365.25/7)</f>
        <v>1771.7844528875382</v>
      </c>
      <c r="G81" s="18">
        <v>0.85531914893617023</v>
      </c>
      <c r="I81" s="18">
        <f>F81*AVERAGE(H82:H83)</f>
        <v>3.4651735596992723</v>
      </c>
    </row>
    <row r="82" spans="1:9">
      <c r="A82" s="18"/>
      <c r="C82" s="20"/>
      <c r="D82" s="2" t="s">
        <v>19</v>
      </c>
      <c r="H82" s="19">
        <f>B455</f>
        <v>4.2646215314859999E-4</v>
      </c>
    </row>
    <row r="83" spans="1:9">
      <c r="A83" s="18"/>
      <c r="C83" s="20"/>
      <c r="D83" s="1" t="s">
        <v>18</v>
      </c>
      <c r="F83" s="20"/>
      <c r="H83" s="19">
        <f>B453</f>
        <v>3.4850447505856098E-3</v>
      </c>
    </row>
    <row r="84" spans="1:9">
      <c r="A84" s="18"/>
      <c r="C84" s="20" t="s">
        <v>21</v>
      </c>
      <c r="D84" s="20"/>
      <c r="E84" s="18">
        <f>G84*E80</f>
        <v>5.7438297872340423</v>
      </c>
      <c r="F84" s="18">
        <f>E84*(365.25/7)</f>
        <v>299.70483282674769</v>
      </c>
      <c r="G84" s="18">
        <v>0.14468085106382977</v>
      </c>
      <c r="I84" s="18">
        <f>F84*AVERAGE(H85:H86)</f>
        <v>0.1466423374174714</v>
      </c>
    </row>
    <row r="85" spans="1:9">
      <c r="A85" s="18"/>
      <c r="C85" s="20"/>
      <c r="D85" s="1" t="s">
        <v>22</v>
      </c>
      <c r="F85" s="20"/>
      <c r="H85" s="19">
        <f>B457</f>
        <v>6.0573063602221001E-4</v>
      </c>
    </row>
    <row r="86" spans="1:9">
      <c r="A86" s="18"/>
      <c r="C86" s="20"/>
      <c r="D86" s="1" t="s">
        <v>23</v>
      </c>
      <c r="F86" s="20"/>
      <c r="H86" s="19">
        <f>B464</f>
        <v>3.7284776082494302E-4</v>
      </c>
    </row>
    <row r="87" spans="1:9">
      <c r="A87" s="18"/>
      <c r="C87" s="20"/>
      <c r="D87" s="1"/>
      <c r="F87" s="20"/>
    </row>
    <row r="88" spans="1:9" s="20" customFormat="1">
      <c r="B88" s="20" t="s">
        <v>24</v>
      </c>
      <c r="E88" s="20">
        <f>E7</f>
        <v>118.6</v>
      </c>
      <c r="F88" s="20">
        <f>E88*(365.25/7)</f>
        <v>6188.3785714285714</v>
      </c>
      <c r="G88" s="20">
        <v>1</v>
      </c>
      <c r="H88" s="30"/>
      <c r="I88" s="20">
        <f>SUM(I89,I91,I94,I96,I98,I100)</f>
        <v>3.7514122149128801</v>
      </c>
    </row>
    <row r="89" spans="1:9">
      <c r="A89" s="18"/>
      <c r="C89" s="20" t="s">
        <v>25</v>
      </c>
      <c r="D89" s="20"/>
      <c r="E89" s="18">
        <f>G89*E88</f>
        <v>27.209176788124157</v>
      </c>
      <c r="F89" s="18">
        <f>E89*(365.25/7)</f>
        <v>1419.7359745517642</v>
      </c>
      <c r="G89" s="18">
        <v>0.22941970310391366</v>
      </c>
      <c r="I89" s="18">
        <f>F89*H90</f>
        <v>0.56862375265904641</v>
      </c>
    </row>
    <row r="90" spans="1:9">
      <c r="A90" s="18"/>
      <c r="C90" s="20"/>
      <c r="D90" s="18" t="s">
        <v>15</v>
      </c>
      <c r="F90" s="20"/>
      <c r="H90" s="19">
        <f>B466</f>
        <v>4.00513731321467E-4</v>
      </c>
    </row>
    <row r="91" spans="1:9">
      <c r="A91" s="18"/>
      <c r="C91" s="20" t="s">
        <v>26</v>
      </c>
      <c r="E91" s="36">
        <f>G91*E88</f>
        <v>18.726315789473681</v>
      </c>
      <c r="F91" s="18">
        <f>E91*(365.25/7)</f>
        <v>977.11240601503744</v>
      </c>
      <c r="G91" s="18">
        <v>0.15789473684210525</v>
      </c>
      <c r="I91" s="18">
        <f>F91*AVERAGE(H92:H93)</f>
        <v>1.6642285580937921</v>
      </c>
    </row>
    <row r="92" spans="1:9">
      <c r="A92" s="18"/>
      <c r="C92" s="20"/>
      <c r="D92" s="2" t="s">
        <v>19</v>
      </c>
      <c r="E92" s="36"/>
      <c r="H92" s="19">
        <f>B455</f>
        <v>4.2646215314859999E-4</v>
      </c>
    </row>
    <row r="93" spans="1:9">
      <c r="A93" s="18"/>
      <c r="C93" s="20"/>
      <c r="D93" s="18" t="s">
        <v>27</v>
      </c>
      <c r="F93" s="20"/>
      <c r="H93" s="19">
        <f>B454</f>
        <v>2.9799597648393701E-3</v>
      </c>
    </row>
    <row r="94" spans="1:9">
      <c r="A94" s="18"/>
      <c r="C94" s="20" t="s">
        <v>29</v>
      </c>
      <c r="E94" s="18">
        <f>G94*E88</f>
        <v>3.5211875843454798</v>
      </c>
      <c r="F94" s="18">
        <f>E94*(365.25/7)</f>
        <v>183.73053788316952</v>
      </c>
      <c r="G94" s="18">
        <v>2.9689608636977064E-2</v>
      </c>
      <c r="I94" s="18">
        <f>F94*H95</f>
        <v>7.3586603285288377E-2</v>
      </c>
    </row>
    <row r="95" spans="1:9">
      <c r="A95" s="18"/>
      <c r="C95" s="20"/>
      <c r="D95" s="28" t="s">
        <v>15</v>
      </c>
      <c r="F95" s="20"/>
      <c r="H95" s="19">
        <f>B466</f>
        <v>4.00513731321467E-4</v>
      </c>
    </row>
    <row r="96" spans="1:9">
      <c r="A96" s="18"/>
      <c r="C96" s="20" t="s">
        <v>30</v>
      </c>
      <c r="E96" s="36">
        <f>G96*E88</f>
        <v>6.0820512820512818</v>
      </c>
      <c r="F96" s="18">
        <f>E96*(365.25/7)</f>
        <v>317.35274725274724</v>
      </c>
      <c r="G96" s="18">
        <v>5.128205128205128E-2</v>
      </c>
      <c r="I96" s="18">
        <f>F96*H97</f>
        <v>0.12710413294731623</v>
      </c>
    </row>
    <row r="97" spans="1:9">
      <c r="A97" s="18"/>
      <c r="C97" s="20"/>
      <c r="D97" s="28" t="s">
        <v>15</v>
      </c>
      <c r="H97" s="19">
        <f>B466</f>
        <v>4.00513731321467E-4</v>
      </c>
    </row>
    <row r="98" spans="1:9">
      <c r="A98" s="18"/>
      <c r="C98" s="20" t="s">
        <v>31</v>
      </c>
      <c r="D98" s="20"/>
      <c r="E98" s="18">
        <f>G98*E88</f>
        <v>15.205128205128206</v>
      </c>
      <c r="F98" s="18">
        <f>E98*(365.25/7)</f>
        <v>793.38186813186826</v>
      </c>
      <c r="G98" s="18">
        <v>0.12820512820512822</v>
      </c>
      <c r="I98" s="18">
        <f>F98*H99</f>
        <v>0.31776033236829065</v>
      </c>
    </row>
    <row r="99" spans="1:9">
      <c r="A99" s="18"/>
      <c r="C99" s="20"/>
      <c r="D99" s="28" t="s">
        <v>15</v>
      </c>
      <c r="H99" s="19">
        <f>B466</f>
        <v>4.00513731321467E-4</v>
      </c>
    </row>
    <row r="100" spans="1:9">
      <c r="A100" s="18"/>
      <c r="C100" s="20" t="s">
        <v>32</v>
      </c>
      <c r="D100" s="20"/>
      <c r="E100" s="18">
        <f>G100*E88</f>
        <v>47.856140350877197</v>
      </c>
      <c r="F100" s="18">
        <f>E100*(365.25/7)</f>
        <v>2497.0650375939854</v>
      </c>
      <c r="G100" s="18">
        <v>0.40350877192982459</v>
      </c>
      <c r="I100" s="18">
        <f>F100*H101</f>
        <v>1.0001088355591463</v>
      </c>
    </row>
    <row r="101" spans="1:9">
      <c r="A101" s="18"/>
      <c r="C101" s="20"/>
      <c r="D101" s="28" t="s">
        <v>15</v>
      </c>
      <c r="F101" s="20"/>
      <c r="H101" s="19">
        <f>B466</f>
        <v>4.00513731321467E-4</v>
      </c>
    </row>
    <row r="102" spans="1:9">
      <c r="A102" s="18"/>
      <c r="C102" s="20"/>
      <c r="D102" s="28"/>
      <c r="F102" s="20"/>
    </row>
    <row r="103" spans="1:9" s="20" customFormat="1">
      <c r="B103" s="20" t="s">
        <v>33</v>
      </c>
      <c r="E103" s="20">
        <f>E8</f>
        <v>14.3</v>
      </c>
      <c r="F103" s="20">
        <f>E103*(365.25/7)</f>
        <v>746.15357142857147</v>
      </c>
      <c r="G103" s="20">
        <v>1</v>
      </c>
      <c r="H103" s="30"/>
      <c r="I103" s="20">
        <f>SUM(I104:I105)</f>
        <v>0.22978380503653961</v>
      </c>
    </row>
    <row r="104" spans="1:9">
      <c r="A104" s="18"/>
      <c r="C104" s="20" t="s">
        <v>34</v>
      </c>
      <c r="D104" s="20"/>
      <c r="E104" s="18">
        <f>G104*E103</f>
        <v>4.0857142857142854</v>
      </c>
      <c r="F104" s="18">
        <f>E104*(365.25/7)</f>
        <v>213.18673469387755</v>
      </c>
      <c r="G104" s="18">
        <v>0.2857142857142857</v>
      </c>
      <c r="I104" s="18">
        <f>F104*AVERAGE(H106:H106)</f>
        <v>6.5652515724725594E-2</v>
      </c>
    </row>
    <row r="105" spans="1:9">
      <c r="A105" s="18"/>
      <c r="C105" s="20" t="s">
        <v>35</v>
      </c>
      <c r="D105" s="20"/>
      <c r="E105" s="18">
        <f>G105*E103</f>
        <v>10.214285714285715</v>
      </c>
      <c r="F105" s="18">
        <f>E105*(365.25/7)</f>
        <v>532.96683673469397</v>
      </c>
      <c r="G105" s="18">
        <v>0.7142857142857143</v>
      </c>
      <c r="I105" s="18">
        <f>F105*AVERAGE(H106:H106)</f>
        <v>0.164131289311814</v>
      </c>
    </row>
    <row r="106" spans="1:9">
      <c r="A106" s="18"/>
      <c r="C106" s="20"/>
      <c r="D106" s="3" t="s">
        <v>36</v>
      </c>
      <c r="E106" s="3"/>
      <c r="F106" s="20"/>
      <c r="G106" s="3"/>
      <c r="H106" s="19">
        <f>B467</f>
        <v>3.0795779023961499E-4</v>
      </c>
    </row>
    <row r="107" spans="1:9">
      <c r="A107" s="18"/>
      <c r="C107" s="20"/>
      <c r="D107" s="3"/>
      <c r="E107" s="3"/>
      <c r="F107" s="20"/>
      <c r="G107" s="3"/>
    </row>
    <row r="108" spans="1:9" s="20" customFormat="1">
      <c r="B108" s="20" t="s">
        <v>37</v>
      </c>
      <c r="E108" s="20">
        <f>E9</f>
        <v>87.7</v>
      </c>
      <c r="F108" s="20">
        <f>E108*(365.25/7)</f>
        <v>4576.0607142857143</v>
      </c>
      <c r="G108" s="20">
        <v>0.9973821989528795</v>
      </c>
      <c r="H108" s="30"/>
      <c r="I108" s="20">
        <f>F108*H112</f>
        <v>1.0292333367586128</v>
      </c>
    </row>
    <row r="109" spans="1:9">
      <c r="C109" s="20" t="s">
        <v>38</v>
      </c>
      <c r="D109" s="20"/>
      <c r="E109" s="18">
        <f>G109*E108</f>
        <v>38.799214659685859</v>
      </c>
      <c r="F109" s="18">
        <f>E109*(365.25/7)</f>
        <v>2024.4875934928943</v>
      </c>
      <c r="G109" s="18">
        <v>0.44240837696335072</v>
      </c>
    </row>
    <row r="110" spans="1:9">
      <c r="C110" s="20" t="s">
        <v>39</v>
      </c>
      <c r="D110" s="20"/>
      <c r="E110" s="18">
        <f>G110*E108</f>
        <v>48.671204188481667</v>
      </c>
      <c r="F110" s="18">
        <f>E110*(365.25/7)</f>
        <v>2539.5939042632758</v>
      </c>
      <c r="G110" s="18">
        <v>0.55497382198952872</v>
      </c>
    </row>
    <row r="111" spans="1:9">
      <c r="C111" s="20" t="s">
        <v>40</v>
      </c>
      <c r="D111" s="20">
        <f>F108-SUM(F109:F110)</f>
        <v>11.979216529543919</v>
      </c>
      <c r="E111" s="18" t="s">
        <v>41</v>
      </c>
      <c r="F111" s="20" t="e">
        <f>E111*(365.25/7)</f>
        <v>#VALUE!</v>
      </c>
      <c r="G111" s="18">
        <v>2.6178010471205049E-3</v>
      </c>
    </row>
    <row r="112" spans="1:9">
      <c r="C112" s="20"/>
      <c r="D112" s="2" t="s">
        <v>262</v>
      </c>
      <c r="F112" s="20"/>
      <c r="H112" s="19">
        <f>B510</f>
        <v>2.2491688835017299E-4</v>
      </c>
    </row>
    <row r="113" spans="1:9">
      <c r="C113" s="20"/>
      <c r="D113" s="2"/>
      <c r="F113" s="20"/>
    </row>
    <row r="114" spans="1:9">
      <c r="C114" s="20"/>
      <c r="D114" s="2"/>
      <c r="F114" s="20"/>
    </row>
    <row r="115" spans="1:9">
      <c r="C115" s="20"/>
      <c r="D115" s="2"/>
      <c r="F115" s="20"/>
    </row>
    <row r="116" spans="1:9">
      <c r="C116" s="20"/>
      <c r="D116" s="2"/>
      <c r="F116" s="20"/>
    </row>
    <row r="117" spans="1:9">
      <c r="C117" s="20"/>
      <c r="D117" s="2"/>
      <c r="F117" s="20"/>
    </row>
    <row r="118" spans="1:9">
      <c r="C118" s="20"/>
      <c r="D118" s="2"/>
      <c r="F118" s="20"/>
    </row>
    <row r="119" spans="1:9">
      <c r="C119" s="20"/>
      <c r="D119" s="2"/>
      <c r="F119" s="20"/>
    </row>
    <row r="120" spans="1:9">
      <c r="C120" s="20"/>
      <c r="D120" s="2"/>
      <c r="F120" s="20"/>
    </row>
    <row r="121" spans="1:9">
      <c r="C121" s="20"/>
      <c r="D121" s="2"/>
      <c r="F121" s="20"/>
    </row>
    <row r="122" spans="1:9" s="25" customFormat="1">
      <c r="A122" s="25" t="s">
        <v>42</v>
      </c>
      <c r="E122" s="25">
        <f>E4</f>
        <v>291.10000000000002</v>
      </c>
      <c r="F122" s="25">
        <f>E122*(365.25/7)</f>
        <v>15189.182142857144</v>
      </c>
      <c r="H122" s="27"/>
      <c r="I122" s="25">
        <f>SUM(I108,I103,I88,I80,I75)</f>
        <v>10.628786029682441</v>
      </c>
    </row>
    <row r="123" spans="1:9">
      <c r="F123" s="20"/>
    </row>
    <row r="124" spans="1:9" s="20" customFormat="1">
      <c r="A124" s="20" t="s">
        <v>43</v>
      </c>
      <c r="H124" s="30"/>
    </row>
    <row r="125" spans="1:9" s="20" customFormat="1">
      <c r="B125" s="20" t="s">
        <v>44</v>
      </c>
      <c r="E125" s="20">
        <f>E11</f>
        <v>44.7</v>
      </c>
      <c r="F125" s="20">
        <f t="shared" ref="F125:F133" si="0">E125*(365.25/7)</f>
        <v>2332.3821428571432</v>
      </c>
      <c r="G125" s="20">
        <v>1</v>
      </c>
      <c r="H125" s="30"/>
    </row>
    <row r="126" spans="1:9">
      <c r="C126" s="20" t="s">
        <v>45</v>
      </c>
      <c r="D126" s="20"/>
      <c r="E126" s="18">
        <f>G126*E125</f>
        <v>14.9</v>
      </c>
      <c r="F126" s="18">
        <f t="shared" si="0"/>
        <v>777.46071428571429</v>
      </c>
      <c r="G126" s="18">
        <v>0.33333333333333331</v>
      </c>
    </row>
    <row r="127" spans="1:9">
      <c r="C127" s="20" t="s">
        <v>46</v>
      </c>
      <c r="D127" s="20"/>
      <c r="E127" s="18">
        <f>G127*E125</f>
        <v>18.567692307692308</v>
      </c>
      <c r="F127" s="18">
        <f t="shared" si="0"/>
        <v>968.83565934065939</v>
      </c>
      <c r="G127" s="18">
        <v>0.41538461538461535</v>
      </c>
    </row>
    <row r="128" spans="1:9">
      <c r="C128" s="20" t="s">
        <v>47</v>
      </c>
      <c r="D128" s="20"/>
      <c r="E128" s="18">
        <f>G128*E125</f>
        <v>4.5846153846153843</v>
      </c>
      <c r="F128" s="18">
        <f t="shared" si="0"/>
        <v>239.21868131868132</v>
      </c>
      <c r="G128" s="18">
        <v>0.10256410256410256</v>
      </c>
    </row>
    <row r="129" spans="1:9">
      <c r="C129" s="20" t="s">
        <v>48</v>
      </c>
      <c r="D129" s="20"/>
      <c r="E129" s="18">
        <f>G129*E125</f>
        <v>6.6476923076923082</v>
      </c>
      <c r="F129" s="18">
        <f t="shared" si="0"/>
        <v>346.86708791208798</v>
      </c>
      <c r="G129" s="18">
        <v>0.14871794871794872</v>
      </c>
    </row>
    <row r="130" spans="1:9" s="20" customFormat="1">
      <c r="B130" s="20" t="s">
        <v>49</v>
      </c>
      <c r="E130" s="20">
        <f>E12</f>
        <v>9.9</v>
      </c>
      <c r="F130" s="18">
        <f t="shared" si="0"/>
        <v>516.56785714285718</v>
      </c>
      <c r="G130" s="20">
        <v>1</v>
      </c>
      <c r="H130" s="30"/>
    </row>
    <row r="131" spans="1:9">
      <c r="C131" s="20" t="s">
        <v>49</v>
      </c>
      <c r="D131" s="20"/>
      <c r="E131" s="18">
        <f>G131*E130</f>
        <v>9.9</v>
      </c>
      <c r="F131" s="18">
        <f t="shared" si="0"/>
        <v>516.56785714285718</v>
      </c>
      <c r="G131" s="18">
        <v>1</v>
      </c>
    </row>
    <row r="132" spans="1:9" s="20" customFormat="1">
      <c r="B132" s="20" t="s">
        <v>50</v>
      </c>
      <c r="E132" s="20" t="s">
        <v>41</v>
      </c>
      <c r="F132" s="18" t="e">
        <f t="shared" si="0"/>
        <v>#VALUE!</v>
      </c>
      <c r="G132" s="20">
        <v>1</v>
      </c>
      <c r="H132" s="30"/>
    </row>
    <row r="133" spans="1:9">
      <c r="C133" s="20" t="s">
        <v>50</v>
      </c>
      <c r="D133" s="20"/>
      <c r="E133" s="18" t="s">
        <v>41</v>
      </c>
      <c r="F133" s="18" t="e">
        <f t="shared" si="0"/>
        <v>#VALUE!</v>
      </c>
      <c r="G133" s="18">
        <v>1</v>
      </c>
    </row>
    <row r="134" spans="1:9">
      <c r="C134" s="20"/>
      <c r="D134" s="3" t="s">
        <v>36</v>
      </c>
      <c r="E134" s="3"/>
      <c r="F134" s="20"/>
      <c r="G134" s="3"/>
      <c r="H134" s="19">
        <f>B467</f>
        <v>3.0795779023961499E-4</v>
      </c>
    </row>
    <row r="135" spans="1:9" s="25" customFormat="1">
      <c r="A135" s="25" t="s">
        <v>51</v>
      </c>
      <c r="E135" s="25">
        <f>E10</f>
        <v>54.6</v>
      </c>
      <c r="F135" s="25">
        <f>E135*(365.25/7)</f>
        <v>2848.9500000000003</v>
      </c>
      <c r="H135" s="27"/>
      <c r="I135" s="25">
        <f>F135*H134</f>
        <v>0.8773563465031512</v>
      </c>
    </row>
    <row r="136" spans="1:9">
      <c r="C136" s="20"/>
      <c r="D136" s="20"/>
      <c r="F136" s="20"/>
    </row>
    <row r="137" spans="1:9" s="20" customFormat="1">
      <c r="A137" s="20" t="s">
        <v>52</v>
      </c>
      <c r="H137" s="30"/>
    </row>
    <row r="138" spans="1:9" s="20" customFormat="1">
      <c r="B138" s="20" t="s">
        <v>53</v>
      </c>
      <c r="E138" s="20">
        <f>E15</f>
        <v>71</v>
      </c>
      <c r="F138" s="20">
        <f t="shared" ref="F138:F151" si="1">E138*(365.25/7)</f>
        <v>3704.6785714285716</v>
      </c>
      <c r="G138" s="20">
        <v>1.0036231884057971</v>
      </c>
      <c r="H138" s="30"/>
    </row>
    <row r="139" spans="1:9">
      <c r="C139" s="20" t="s">
        <v>54</v>
      </c>
      <c r="D139" s="20"/>
      <c r="E139" s="18">
        <f>G139*E138</f>
        <v>20.322463768115941</v>
      </c>
      <c r="F139" s="18">
        <f t="shared" si="1"/>
        <v>1060.3971273291925</v>
      </c>
      <c r="G139" s="18">
        <v>0.28623188405797101</v>
      </c>
    </row>
    <row r="140" spans="1:9">
      <c r="C140" s="20" t="s">
        <v>55</v>
      </c>
      <c r="D140" s="20"/>
      <c r="E140" s="18">
        <f>G140*E138</f>
        <v>11.318840579710146</v>
      </c>
      <c r="F140" s="18">
        <f t="shared" si="1"/>
        <v>590.60093167701871</v>
      </c>
      <c r="G140" s="18">
        <v>0.15942028985507248</v>
      </c>
    </row>
    <row r="141" spans="1:9">
      <c r="C141" s="20" t="s">
        <v>56</v>
      </c>
      <c r="D141" s="20"/>
      <c r="E141" s="18">
        <f>G141*E138</f>
        <v>26.496376811594203</v>
      </c>
      <c r="F141" s="18">
        <f t="shared" si="1"/>
        <v>1382.5430900621118</v>
      </c>
      <c r="G141" s="18">
        <v>0.37318840579710144</v>
      </c>
    </row>
    <row r="142" spans="1:9">
      <c r="C142" s="20" t="s">
        <v>57</v>
      </c>
      <c r="D142" s="20"/>
      <c r="E142" s="18">
        <f>G142*E138</f>
        <v>6.6884057971014492</v>
      </c>
      <c r="F142" s="18">
        <f t="shared" si="1"/>
        <v>348.99145962732922</v>
      </c>
      <c r="G142" s="18">
        <v>9.420289855072464E-2</v>
      </c>
    </row>
    <row r="143" spans="1:9">
      <c r="C143" s="20" t="s">
        <v>58</v>
      </c>
      <c r="D143" s="20"/>
      <c r="E143" s="18">
        <f>G143*E138</f>
        <v>2.0579710144927534</v>
      </c>
      <c r="F143" s="18">
        <f t="shared" si="1"/>
        <v>107.38198757763975</v>
      </c>
      <c r="G143" s="18">
        <v>2.8985507246376812E-2</v>
      </c>
    </row>
    <row r="144" spans="1:9">
      <c r="C144" s="20" t="s">
        <v>59</v>
      </c>
      <c r="D144" s="20"/>
      <c r="E144" s="18">
        <f>G144*E138</f>
        <v>1.8007246376811592</v>
      </c>
      <c r="F144" s="18">
        <f t="shared" si="1"/>
        <v>93.959239130434781</v>
      </c>
      <c r="G144" s="18">
        <v>2.5362318840579708E-2</v>
      </c>
    </row>
    <row r="145" spans="1:9">
      <c r="C145" s="20" t="s">
        <v>60</v>
      </c>
      <c r="D145" s="20"/>
      <c r="E145" s="18">
        <f>G145*E138</f>
        <v>2.5724637681159419</v>
      </c>
      <c r="F145" s="18">
        <f t="shared" si="1"/>
        <v>134.2274844720497</v>
      </c>
      <c r="G145" s="18">
        <v>3.6231884057971016E-2</v>
      </c>
    </row>
    <row r="146" spans="1:9" s="20" customFormat="1">
      <c r="B146" s="20" t="s">
        <v>61</v>
      </c>
      <c r="E146" s="20">
        <f>E16</f>
        <v>12.9</v>
      </c>
      <c r="F146" s="20">
        <f t="shared" si="1"/>
        <v>673.10357142857151</v>
      </c>
      <c r="G146" s="20">
        <v>1</v>
      </c>
      <c r="H146" s="30"/>
    </row>
    <row r="147" spans="1:9">
      <c r="C147" s="20" t="s">
        <v>62</v>
      </c>
      <c r="D147" s="20"/>
      <c r="E147" s="18">
        <f>G147*E146</f>
        <v>5.4096774193548391</v>
      </c>
      <c r="F147" s="18">
        <f t="shared" si="1"/>
        <v>282.26923963133646</v>
      </c>
      <c r="G147" s="18">
        <v>0.41935483870967744</v>
      </c>
    </row>
    <row r="148" spans="1:9">
      <c r="C148" s="20" t="s">
        <v>63</v>
      </c>
      <c r="D148" s="20"/>
      <c r="E148" s="18">
        <f>G148*E146</f>
        <v>1.4564516129032257</v>
      </c>
      <c r="F148" s="18">
        <f t="shared" si="1"/>
        <v>75.995564516129022</v>
      </c>
      <c r="G148" s="18">
        <v>0.1129032258064516</v>
      </c>
    </row>
    <row r="149" spans="1:9">
      <c r="C149" s="20" t="s">
        <v>64</v>
      </c>
      <c r="D149" s="20"/>
      <c r="E149" s="18">
        <f>G149*E146</f>
        <v>4.5774193548387103</v>
      </c>
      <c r="F149" s="18">
        <f t="shared" si="1"/>
        <v>238.84320276497701</v>
      </c>
      <c r="G149" s="18">
        <v>0.35483870967741937</v>
      </c>
    </row>
    <row r="150" spans="1:9">
      <c r="C150" s="20" t="s">
        <v>65</v>
      </c>
      <c r="D150" s="20"/>
      <c r="E150" s="18">
        <f>G150*E146</f>
        <v>1.0403225806451613</v>
      </c>
      <c r="F150" s="18">
        <f t="shared" si="1"/>
        <v>54.28254608294931</v>
      </c>
      <c r="G150" s="18">
        <v>8.0645161290322578E-2</v>
      </c>
    </row>
    <row r="151" spans="1:9">
      <c r="C151" s="20" t="s">
        <v>66</v>
      </c>
      <c r="D151" s="20"/>
      <c r="E151" s="18">
        <f>G151*E146</f>
        <v>0.41612903225806452</v>
      </c>
      <c r="F151" s="18">
        <f t="shared" si="1"/>
        <v>21.713018433179723</v>
      </c>
      <c r="G151" s="18">
        <v>3.2258064516129031E-2</v>
      </c>
    </row>
    <row r="152" spans="1:9">
      <c r="C152" s="20"/>
      <c r="D152" s="2" t="s">
        <v>67</v>
      </c>
      <c r="H152" s="19">
        <f>B468</f>
        <v>2.5698777452277098E-4</v>
      </c>
    </row>
    <row r="153" spans="1:9">
      <c r="C153" s="20"/>
      <c r="D153" s="3" t="s">
        <v>68</v>
      </c>
      <c r="F153" s="20"/>
      <c r="G153" s="25"/>
      <c r="H153" s="19">
        <f>B469</f>
        <v>2.3781103369882801E-4</v>
      </c>
    </row>
    <row r="154" spans="1:9" s="25" customFormat="1">
      <c r="A154" s="25" t="s">
        <v>69</v>
      </c>
      <c r="E154" s="25">
        <f>E14</f>
        <v>83.9</v>
      </c>
      <c r="F154" s="25">
        <f>E154*(365.25/7)</f>
        <v>4377.7821428571433</v>
      </c>
      <c r="H154" s="27"/>
      <c r="I154" s="25">
        <f>F154*AVERAGE(H152:H153)</f>
        <v>1.0830606934697562</v>
      </c>
    </row>
    <row r="155" spans="1:9">
      <c r="C155" s="20"/>
      <c r="D155" s="20"/>
      <c r="F155" s="20"/>
    </row>
    <row r="156" spans="1:9" s="20" customFormat="1">
      <c r="A156" s="20" t="s">
        <v>70</v>
      </c>
      <c r="H156" s="30"/>
    </row>
    <row r="157" spans="1:9" s="20" customFormat="1">
      <c r="B157" s="20" t="s">
        <v>71</v>
      </c>
      <c r="E157" s="38">
        <f>E18</f>
        <v>74.3</v>
      </c>
      <c r="F157" s="20">
        <f>E157*(365.25/7)</f>
        <v>3876.8678571428572</v>
      </c>
      <c r="G157" s="20">
        <v>1.0151057401812689</v>
      </c>
      <c r="H157" s="30"/>
      <c r="I157" s="20">
        <f>F157*AVERAGE(H159:H160)</f>
        <v>0.5243649096075661</v>
      </c>
    </row>
    <row r="158" spans="1:9">
      <c r="C158" s="20" t="s">
        <v>71</v>
      </c>
      <c r="D158" s="20"/>
      <c r="E158" s="36">
        <f>G158*E157</f>
        <v>74.3</v>
      </c>
      <c r="F158" s="18">
        <f>E158*(365.25/7)</f>
        <v>3876.8678571428572</v>
      </c>
      <c r="G158" s="18">
        <v>1</v>
      </c>
    </row>
    <row r="159" spans="1:9">
      <c r="D159" s="28" t="s">
        <v>72</v>
      </c>
      <c r="E159" s="36"/>
      <c r="F159" s="20"/>
      <c r="H159" s="19">
        <f>B529</f>
        <v>7.7595885697333093E-5</v>
      </c>
    </row>
    <row r="160" spans="1:9">
      <c r="D160" s="29" t="s">
        <v>73</v>
      </c>
      <c r="E160" s="36"/>
      <c r="F160" s="20"/>
      <c r="H160" s="19">
        <f>B492</f>
        <v>1.9291367456093599E-4</v>
      </c>
    </row>
    <row r="161" spans="2:9" s="20" customFormat="1">
      <c r="B161" s="20" t="s">
        <v>74</v>
      </c>
      <c r="E161" s="38">
        <f>E19</f>
        <v>133.1</v>
      </c>
      <c r="F161" s="20">
        <f>E161*(365.25/7)</f>
        <v>6944.9678571428567</v>
      </c>
      <c r="G161" s="20">
        <v>1</v>
      </c>
      <c r="H161" s="30"/>
      <c r="I161" s="20">
        <f>SUM(I162,I168,I164)</f>
        <v>1.5921274175629809</v>
      </c>
    </row>
    <row r="162" spans="2:9">
      <c r="C162" s="20" t="s">
        <v>75</v>
      </c>
      <c r="D162" s="20"/>
      <c r="E162" s="36">
        <f>G162*E161</f>
        <v>82.751310861423221</v>
      </c>
      <c r="F162" s="18">
        <f>E162*(365.25/7)</f>
        <v>4317.8451845906902</v>
      </c>
      <c r="G162" s="18">
        <v>0.62172284644194764</v>
      </c>
      <c r="I162" s="18">
        <f>F162*H163</f>
        <v>0.83297138074463295</v>
      </c>
    </row>
    <row r="163" spans="2:9">
      <c r="C163" s="20"/>
      <c r="D163" s="29" t="s">
        <v>73</v>
      </c>
      <c r="E163" s="36"/>
      <c r="F163" s="20"/>
      <c r="H163" s="19">
        <f>B492</f>
        <v>1.9291367456093599E-4</v>
      </c>
    </row>
    <row r="164" spans="2:9">
      <c r="C164" s="20" t="s">
        <v>76</v>
      </c>
      <c r="D164" s="20"/>
      <c r="E164" s="36">
        <f>G164*E161</f>
        <v>6.9790262172284638</v>
      </c>
      <c r="F164" s="18">
        <f>E164*(365.25/7)</f>
        <v>364.1556179775281</v>
      </c>
      <c r="G164" s="18">
        <v>5.2434456928838948E-2</v>
      </c>
      <c r="I164" s="18">
        <f>F164*AVERAGE(H165:H167)</f>
        <v>0.32259874691001617</v>
      </c>
    </row>
    <row r="165" spans="2:9">
      <c r="C165" s="20"/>
      <c r="D165" s="29" t="s">
        <v>77</v>
      </c>
      <c r="E165" s="36"/>
      <c r="F165" s="20"/>
      <c r="H165" s="19">
        <f>B479</f>
        <v>1.4906108433209899E-3</v>
      </c>
    </row>
    <row r="166" spans="2:9">
      <c r="C166" s="20"/>
      <c r="D166" s="29" t="s">
        <v>78</v>
      </c>
      <c r="E166" s="36"/>
      <c r="F166" s="20"/>
      <c r="H166" s="19">
        <f>B478</f>
        <v>8.8192919598841597E-4</v>
      </c>
    </row>
    <row r="167" spans="2:9">
      <c r="C167" s="20"/>
      <c r="D167" s="29" t="s">
        <v>79</v>
      </c>
      <c r="E167" s="36"/>
      <c r="F167" s="20"/>
      <c r="H167" s="19">
        <f>B470</f>
        <v>2.8510464047079402E-4</v>
      </c>
    </row>
    <row r="168" spans="2:9">
      <c r="C168" s="20" t="s">
        <v>80</v>
      </c>
      <c r="D168" s="20"/>
      <c r="E168" s="36">
        <f>G168*E161</f>
        <v>43.369662921348308</v>
      </c>
      <c r="F168" s="18">
        <f>E168*(365.25/7)</f>
        <v>2262.9670545746385</v>
      </c>
      <c r="G168" s="18">
        <v>0.32584269662921345</v>
      </c>
      <c r="I168" s="18">
        <f>F168*H169</f>
        <v>0.4365572899083317</v>
      </c>
    </row>
    <row r="169" spans="2:9">
      <c r="C169" s="20"/>
      <c r="D169" s="29" t="s">
        <v>73</v>
      </c>
      <c r="E169" s="36"/>
      <c r="F169" s="20"/>
      <c r="H169" s="19">
        <f>B492</f>
        <v>1.9291367456093599E-4</v>
      </c>
    </row>
    <row r="170" spans="2:9" s="20" customFormat="1">
      <c r="B170" s="20" t="s">
        <v>81</v>
      </c>
      <c r="D170" s="20" t="s">
        <v>295</v>
      </c>
      <c r="E170" s="38">
        <f>(E200-SUM(E186,E177,E161,E157)) / 2</f>
        <v>25.25</v>
      </c>
      <c r="F170" s="20">
        <f>E170*(365.25/7)</f>
        <v>1317.5089285714287</v>
      </c>
      <c r="G170" s="20">
        <v>1</v>
      </c>
      <c r="H170" s="30"/>
      <c r="I170" s="20">
        <f>SUM(I171,I175)</f>
        <v>0.32659015084800308</v>
      </c>
    </row>
    <row r="171" spans="2:9">
      <c r="C171" s="20" t="s">
        <v>82</v>
      </c>
      <c r="D171" s="20"/>
      <c r="E171" s="36">
        <f>G171*E170</f>
        <v>4.5765624999999996</v>
      </c>
      <c r="F171" s="18">
        <f>E171*(365.25/7)</f>
        <v>238.79849330357143</v>
      </c>
      <c r="G171" s="18">
        <v>0.18124999999999999</v>
      </c>
      <c r="I171" s="18">
        <f>F171*AVERAGE(H172:H174)</f>
        <v>0.21154718175592144</v>
      </c>
    </row>
    <row r="172" spans="2:9">
      <c r="C172" s="20"/>
      <c r="D172" s="29" t="s">
        <v>77</v>
      </c>
      <c r="E172" s="36"/>
      <c r="F172" s="20"/>
      <c r="H172" s="19">
        <f>B479</f>
        <v>1.4906108433209899E-3</v>
      </c>
    </row>
    <row r="173" spans="2:9">
      <c r="C173" s="20"/>
      <c r="D173" s="29" t="s">
        <v>78</v>
      </c>
      <c r="E173" s="36"/>
      <c r="F173" s="20"/>
      <c r="H173" s="19">
        <f>B478</f>
        <v>8.8192919598841597E-4</v>
      </c>
    </row>
    <row r="174" spans="2:9">
      <c r="C174" s="20"/>
      <c r="D174" s="29" t="s">
        <v>79</v>
      </c>
      <c r="E174" s="36"/>
      <c r="F174" s="20"/>
      <c r="H174" s="19">
        <f>B470</f>
        <v>2.8510464047079402E-4</v>
      </c>
    </row>
    <row r="175" spans="2:9">
      <c r="C175" s="20" t="s">
        <v>83</v>
      </c>
      <c r="D175" s="20"/>
      <c r="E175" s="36">
        <f>G175*E170</f>
        <v>20.673437499999999</v>
      </c>
      <c r="F175" s="18">
        <f>E175*(365.25/7)</f>
        <v>1078.7104352678571</v>
      </c>
      <c r="G175" s="18">
        <v>0.81874999999999998</v>
      </c>
      <c r="I175" s="18">
        <f>F175*H176</f>
        <v>0.11504296909208163</v>
      </c>
    </row>
    <row r="176" spans="2:9">
      <c r="C176" s="20"/>
      <c r="D176" s="29" t="s">
        <v>84</v>
      </c>
      <c r="E176" s="36"/>
      <c r="F176" s="20"/>
      <c r="H176" s="19">
        <f>B555</f>
        <v>1.06648610536075E-4</v>
      </c>
    </row>
    <row r="177" spans="1:9" s="20" customFormat="1">
      <c r="B177" s="20" t="s">
        <v>85</v>
      </c>
      <c r="E177" s="38">
        <f>E21</f>
        <v>38.700000000000003</v>
      </c>
      <c r="F177" s="20">
        <f>E177*(365.25/7)</f>
        <v>2019.3107142857145</v>
      </c>
      <c r="G177" s="20">
        <v>0.99595141700404854</v>
      </c>
      <c r="H177" s="30"/>
      <c r="I177" s="20">
        <f>SUM(I178,I180,I182,I184)</f>
        <v>0.30416122390814998</v>
      </c>
    </row>
    <row r="178" spans="1:9">
      <c r="A178" s="39"/>
      <c r="C178" s="20" t="s">
        <v>86</v>
      </c>
      <c r="D178" s="20"/>
      <c r="E178" s="36">
        <f>G178*E177</f>
        <v>3.4469635627530368</v>
      </c>
      <c r="F178" s="18">
        <f>E178*(365.25/7)</f>
        <v>179.85763447079239</v>
      </c>
      <c r="G178" s="18">
        <v>8.9068825910931182E-2</v>
      </c>
      <c r="I178" s="18">
        <f>F178*H179</f>
        <v>2.3979768397915057E-2</v>
      </c>
    </row>
    <row r="179" spans="1:9">
      <c r="D179" s="29" t="s">
        <v>86</v>
      </c>
      <c r="E179" s="36"/>
      <c r="H179" s="19">
        <f>B489</f>
        <v>1.3332638599674901E-4</v>
      </c>
    </row>
    <row r="180" spans="1:9">
      <c r="C180" s="20" t="s">
        <v>87</v>
      </c>
      <c r="D180" s="20"/>
      <c r="E180" s="36">
        <f>G180*E177</f>
        <v>1.5668016194331986</v>
      </c>
      <c r="F180" s="18">
        <f>E180*(365.25/7)</f>
        <v>81.75347021399655</v>
      </c>
      <c r="G180" s="18">
        <v>4.048582995951417E-2</v>
      </c>
      <c r="I180" s="18">
        <f>F180*H181</f>
        <v>1.4394400521007189E-2</v>
      </c>
    </row>
    <row r="181" spans="1:9">
      <c r="D181" s="29" t="s">
        <v>88</v>
      </c>
      <c r="E181" s="36"/>
      <c r="H181" s="19">
        <f>B491</f>
        <v>1.7607081978696001E-4</v>
      </c>
    </row>
    <row r="182" spans="1:9">
      <c r="C182" s="20" t="s">
        <v>89</v>
      </c>
      <c r="D182" s="20"/>
      <c r="E182" s="36">
        <f>G182*E177</f>
        <v>33.529554655870449</v>
      </c>
      <c r="F182" s="18">
        <f>E182*(365.25/7)</f>
        <v>1749.5242625795261</v>
      </c>
      <c r="G182" s="18">
        <v>0.8663967611336032</v>
      </c>
      <c r="I182" s="18">
        <f>F182*H183</f>
        <v>0.26491119524369239</v>
      </c>
    </row>
    <row r="183" spans="1:9">
      <c r="D183" s="29" t="s">
        <v>90</v>
      </c>
      <c r="E183" s="36"/>
      <c r="F183" s="20"/>
      <c r="H183" s="19">
        <f>B541</f>
        <v>1.5141898909884401E-4</v>
      </c>
    </row>
    <row r="184" spans="1:9">
      <c r="C184" s="20" t="s">
        <v>91</v>
      </c>
      <c r="D184" s="39">
        <f>F177-SUM(F182,F180,F178)</f>
        <v>8.1753470213996025</v>
      </c>
      <c r="E184" s="36" t="s">
        <v>41</v>
      </c>
      <c r="F184" s="18" t="e">
        <f>E184*(365.25/7)</f>
        <v>#VALUE!</v>
      </c>
      <c r="G184" s="18">
        <v>4.0485829959514552E-3</v>
      </c>
      <c r="I184" s="18">
        <f>D184*H185</f>
        <v>8.7585974553535425E-4</v>
      </c>
    </row>
    <row r="185" spans="1:9">
      <c r="D185" s="28" t="s">
        <v>92</v>
      </c>
      <c r="E185" s="36"/>
      <c r="F185" s="20"/>
      <c r="H185" s="19">
        <f>B540</f>
        <v>1.07134259040347E-4</v>
      </c>
    </row>
    <row r="186" spans="1:9" s="20" customFormat="1">
      <c r="B186" s="20" t="s">
        <v>93</v>
      </c>
      <c r="E186" s="38">
        <f>E22</f>
        <v>49</v>
      </c>
      <c r="F186" s="20">
        <f>E186*(365.25/7)</f>
        <v>2556.75</v>
      </c>
      <c r="G186" s="20">
        <v>0.99722991689750695</v>
      </c>
      <c r="H186" s="30"/>
      <c r="I186" s="20">
        <f>SUM(I187,I189,I191,I193,I195)</f>
        <v>4.2921791614967209</v>
      </c>
    </row>
    <row r="187" spans="1:9">
      <c r="C187" s="20" t="s">
        <v>94</v>
      </c>
      <c r="D187" s="20"/>
      <c r="E187" s="36">
        <f>G187*E186</f>
        <v>42.21329639889197</v>
      </c>
      <c r="F187" s="18">
        <f>E187*(365.25/7)</f>
        <v>2202.6295013850417</v>
      </c>
      <c r="G187" s="18">
        <v>0.86149584487534625</v>
      </c>
      <c r="I187" s="18">
        <f>F187*H188</f>
        <v>4.087614133259418</v>
      </c>
    </row>
    <row r="188" spans="1:9">
      <c r="D188" s="29" t="s">
        <v>95</v>
      </c>
      <c r="E188" s="36"/>
      <c r="H188" s="19">
        <f>B486</f>
        <v>1.8557883342110301E-3</v>
      </c>
    </row>
    <row r="189" spans="1:9">
      <c r="C189" s="20" t="s">
        <v>96</v>
      </c>
      <c r="D189" s="20"/>
      <c r="E189" s="36">
        <f>G189*E186</f>
        <v>4.7506925207756225</v>
      </c>
      <c r="F189" s="18">
        <f>E189*(365.25/7)</f>
        <v>247.88434903047087</v>
      </c>
      <c r="G189" s="18">
        <v>9.6952908587257608E-2</v>
      </c>
      <c r="I189" s="18">
        <f>F189*H190</f>
        <v>0.17632452777468297</v>
      </c>
    </row>
    <row r="190" spans="1:9">
      <c r="C190" s="20"/>
      <c r="D190" s="29" t="s">
        <v>97</v>
      </c>
      <c r="E190" s="36"/>
      <c r="H190" s="19">
        <f>B488</f>
        <v>7.1131771111942403E-4</v>
      </c>
    </row>
    <row r="191" spans="1:9">
      <c r="C191" s="20" t="s">
        <v>98</v>
      </c>
      <c r="D191" s="20"/>
      <c r="E191" s="36">
        <f>G191*E186</f>
        <v>1.4930747922437673</v>
      </c>
      <c r="F191" s="18">
        <f>E191*(365.25/7)</f>
        <v>77.906509695290865</v>
      </c>
      <c r="G191" s="18">
        <v>3.0470914127423823E-2</v>
      </c>
      <c r="I191" s="18">
        <f>F191*H192</f>
        <v>2.1979172508943098E-2</v>
      </c>
    </row>
    <row r="192" spans="1:9">
      <c r="C192" s="20"/>
      <c r="D192" s="29" t="s">
        <v>99</v>
      </c>
      <c r="E192" s="36"/>
      <c r="H192" s="19">
        <f>B459</f>
        <v>2.8212241306802699E-4</v>
      </c>
    </row>
    <row r="193" spans="1:9">
      <c r="C193" s="20" t="s">
        <v>100</v>
      </c>
      <c r="D193" s="39">
        <f>F186-SUM(F187,F189,F191,F195)</f>
        <v>7.0824099722990468</v>
      </c>
      <c r="E193" s="36" t="s">
        <v>41</v>
      </c>
      <c r="F193" s="18" t="e">
        <f>E193*(365.25/7)</f>
        <v>#VALUE!</v>
      </c>
      <c r="G193" s="18">
        <v>2.7700831024930483E-3</v>
      </c>
      <c r="I193" s="18">
        <f>D193*H194</f>
        <v>1.5653319884192626E-3</v>
      </c>
    </row>
    <row r="194" spans="1:9">
      <c r="C194" s="20"/>
      <c r="D194" s="29" t="s">
        <v>101</v>
      </c>
      <c r="E194" s="36"/>
      <c r="H194" s="19">
        <f>B473</f>
        <v>2.2101685648552401E-4</v>
      </c>
    </row>
    <row r="195" spans="1:9">
      <c r="C195" s="20" t="s">
        <v>102</v>
      </c>
      <c r="D195" s="20"/>
      <c r="E195" s="36">
        <f>G195*E186</f>
        <v>0.40720221606648194</v>
      </c>
      <c r="F195" s="18">
        <f>E195*(365.25/7)</f>
        <v>21.247229916897506</v>
      </c>
      <c r="G195" s="18">
        <v>8.3102493074792231E-3</v>
      </c>
      <c r="I195" s="18">
        <f>F195*H196</f>
        <v>4.6959959652578681E-3</v>
      </c>
    </row>
    <row r="196" spans="1:9">
      <c r="C196" s="20"/>
      <c r="D196" s="29" t="s">
        <v>101</v>
      </c>
      <c r="E196" s="36"/>
      <c r="H196" s="19">
        <f>B473</f>
        <v>2.2101685648552401E-4</v>
      </c>
    </row>
    <row r="197" spans="1:9" s="20" customFormat="1">
      <c r="B197" s="20" t="s">
        <v>103</v>
      </c>
      <c r="D197" s="20" t="s">
        <v>295</v>
      </c>
      <c r="E197" s="38">
        <f>(E200-SUM(E157,E161,E177,E186))/2</f>
        <v>25.250000000000028</v>
      </c>
      <c r="F197" s="20">
        <f>E197*(365.25/7)</f>
        <v>1317.50892857143</v>
      </c>
      <c r="G197" s="20">
        <v>1</v>
      </c>
      <c r="H197" s="30"/>
      <c r="I197" s="20">
        <f>F197*H199</f>
        <v>7.572319033070464E-2</v>
      </c>
    </row>
    <row r="198" spans="1:9">
      <c r="C198" s="20" t="s">
        <v>103</v>
      </c>
      <c r="D198" s="20"/>
      <c r="E198" s="36" t="s">
        <v>41</v>
      </c>
      <c r="F198" s="20" t="e">
        <f>E198*(365.25/7)</f>
        <v>#VALUE!</v>
      </c>
      <c r="G198" s="18">
        <v>1</v>
      </c>
    </row>
    <row r="199" spans="1:9">
      <c r="C199" s="20"/>
      <c r="D199" s="29" t="s">
        <v>104</v>
      </c>
      <c r="E199" s="36"/>
      <c r="F199" s="20"/>
      <c r="H199" s="19">
        <f>B532</f>
        <v>5.74745177725748E-5</v>
      </c>
    </row>
    <row r="200" spans="1:9" s="25" customFormat="1">
      <c r="A200" s="25" t="s">
        <v>105</v>
      </c>
      <c r="E200" s="35">
        <f>E17</f>
        <v>345.6</v>
      </c>
      <c r="F200" s="25">
        <f>E200*(365.25/7)</f>
        <v>18032.914285714287</v>
      </c>
      <c r="H200" s="27"/>
      <c r="I200" s="25">
        <f>SUM(I161,I170,I157,I177,I186,I197)</f>
        <v>7.1151460537541258</v>
      </c>
    </row>
    <row r="201" spans="1:9">
      <c r="C201" s="20"/>
      <c r="D201" s="20"/>
      <c r="E201" s="36"/>
      <c r="F201" s="20"/>
    </row>
    <row r="202" spans="1:9" s="20" customFormat="1">
      <c r="A202" s="20" t="s">
        <v>106</v>
      </c>
      <c r="E202" s="36"/>
      <c r="H202" s="30"/>
    </row>
    <row r="203" spans="1:9" s="20" customFormat="1">
      <c r="B203" s="20" t="s">
        <v>107</v>
      </c>
      <c r="E203" s="38">
        <f>E25</f>
        <v>43.5</v>
      </c>
      <c r="F203" s="20">
        <f>E203*(365.25/7)</f>
        <v>2269.7678571428573</v>
      </c>
      <c r="G203" s="20">
        <v>0.97826086956521752</v>
      </c>
      <c r="H203" s="30"/>
      <c r="I203" s="20">
        <f>SUM(I204,I206,I208)</f>
        <v>0.50510786096453708</v>
      </c>
    </row>
    <row r="204" spans="1:9">
      <c r="A204" s="18"/>
      <c r="C204" s="20" t="s">
        <v>108</v>
      </c>
      <c r="D204" s="20"/>
      <c r="E204" s="36">
        <f>G204*E203</f>
        <v>36.880434782608702</v>
      </c>
      <c r="F204" s="18">
        <f>E204*(365.25/7)</f>
        <v>1924.3684006211186</v>
      </c>
      <c r="G204" s="18">
        <v>0.84782608695652184</v>
      </c>
      <c r="I204" s="18">
        <f>F204*H205</f>
        <v>0.42376257553091751</v>
      </c>
    </row>
    <row r="205" spans="1:9">
      <c r="A205" s="18"/>
      <c r="C205" s="20"/>
      <c r="D205" s="29" t="s">
        <v>109</v>
      </c>
      <c r="E205" s="36"/>
      <c r="H205" s="19">
        <f>B484</f>
        <v>2.2020865411952401E-4</v>
      </c>
    </row>
    <row r="206" spans="1:9">
      <c r="A206" s="18"/>
      <c r="C206" s="20" t="s">
        <v>110</v>
      </c>
      <c r="D206" s="20"/>
      <c r="E206" s="36">
        <f>G206*E203</f>
        <v>5.6739130434782608</v>
      </c>
      <c r="F206" s="18">
        <f>E206*(365.25/7)</f>
        <v>296.05667701863354</v>
      </c>
      <c r="G206" s="18">
        <v>0.13043478260869565</v>
      </c>
      <c r="I206" s="18">
        <f>F206*H207</f>
        <v>7.6082946559625428E-2</v>
      </c>
    </row>
    <row r="207" spans="1:9">
      <c r="A207" s="18"/>
      <c r="C207" s="20"/>
      <c r="D207" s="29" t="s">
        <v>67</v>
      </c>
      <c r="E207" s="36"/>
      <c r="H207" s="19">
        <f>B468</f>
        <v>2.5698777452277098E-4</v>
      </c>
    </row>
    <row r="208" spans="1:9">
      <c r="A208" s="18"/>
      <c r="C208" s="20" t="s">
        <v>111</v>
      </c>
      <c r="D208" s="20">
        <f>F203-SUM(F204,F206)</f>
        <v>49.342779503105248</v>
      </c>
      <c r="E208" s="36" t="s">
        <v>41</v>
      </c>
      <c r="F208" s="18" t="e">
        <f>E208*(365.25/7)</f>
        <v>#VALUE!</v>
      </c>
      <c r="G208" s="18">
        <v>2.1739130434782483E-2</v>
      </c>
      <c r="I208" s="18">
        <f>D208*H209</f>
        <v>5.2623388739940959E-3</v>
      </c>
    </row>
    <row r="209" spans="1:9">
      <c r="A209" s="18"/>
      <c r="C209" s="20"/>
      <c r="D209" s="29" t="s">
        <v>84</v>
      </c>
      <c r="E209" s="36"/>
      <c r="H209" s="19">
        <f>B555</f>
        <v>1.06648610536075E-4</v>
      </c>
    </row>
    <row r="210" spans="1:9" s="20" customFormat="1">
      <c r="B210" s="20" t="s">
        <v>112</v>
      </c>
      <c r="E210" s="38">
        <f>E234-SUM(E203,E213,E220,E223,E227)</f>
        <v>10.599999999999994</v>
      </c>
      <c r="F210" s="20">
        <f>E210*(365.25/7)</f>
        <v>553.09285714285681</v>
      </c>
      <c r="G210" s="20">
        <v>1</v>
      </c>
      <c r="H210" s="30"/>
      <c r="I210" s="20">
        <f>F211*H212</f>
        <v>0.14213810246158368</v>
      </c>
    </row>
    <row r="211" spans="1:9">
      <c r="A211" s="18"/>
      <c r="C211" s="20" t="s">
        <v>112</v>
      </c>
      <c r="D211" s="20"/>
      <c r="E211" s="36">
        <f>G211*E210</f>
        <v>10.599999999999994</v>
      </c>
      <c r="F211" s="18">
        <f>E211*(365.25/7)</f>
        <v>553.09285714285681</v>
      </c>
      <c r="G211" s="18">
        <v>1</v>
      </c>
    </row>
    <row r="212" spans="1:9">
      <c r="A212" s="18"/>
      <c r="C212" s="20"/>
      <c r="D212" s="29" t="s">
        <v>67</v>
      </c>
      <c r="E212" s="36"/>
      <c r="H212" s="19">
        <f>B468</f>
        <v>2.5698777452277098E-4</v>
      </c>
    </row>
    <row r="213" spans="1:9" s="20" customFormat="1">
      <c r="B213" s="20" t="s">
        <v>113</v>
      </c>
      <c r="E213" s="38">
        <f>E27</f>
        <v>17.3</v>
      </c>
      <c r="F213" s="20">
        <f>E213*(365.25/7)</f>
        <v>902.6892857142858</v>
      </c>
      <c r="G213" s="20">
        <v>1</v>
      </c>
      <c r="H213" s="30"/>
      <c r="I213" s="20">
        <f>SUM(I214,I215,I217)</f>
        <v>0.16112037668990645</v>
      </c>
    </row>
    <row r="214" spans="1:9">
      <c r="A214" s="18"/>
      <c r="C214" s="20" t="s">
        <v>114</v>
      </c>
      <c r="D214" s="20"/>
      <c r="E214" s="36">
        <f>G214*E213</f>
        <v>14.416666666666666</v>
      </c>
      <c r="F214" s="18">
        <f>E214*(365.25/7)</f>
        <v>752.24107142857144</v>
      </c>
      <c r="G214" s="18">
        <v>0.83333333333333326</v>
      </c>
      <c r="I214" s="18">
        <f>F214*H216</f>
        <v>0.14005170799054353</v>
      </c>
    </row>
    <row r="215" spans="1:9">
      <c r="A215" s="18"/>
      <c r="C215" s="20" t="s">
        <v>115</v>
      </c>
      <c r="D215" s="20"/>
      <c r="E215" s="36">
        <f>G215*E213</f>
        <v>1.4416666666666667</v>
      </c>
      <c r="F215" s="18">
        <f>E215*(365.25/7)</f>
        <v>75.22410714285715</v>
      </c>
      <c r="G215" s="18">
        <v>8.3333333333333329E-2</v>
      </c>
      <c r="I215" s="18">
        <f>F215*H216</f>
        <v>1.4005170799054355E-2</v>
      </c>
    </row>
    <row r="216" spans="1:9">
      <c r="A216" s="18"/>
      <c r="C216" s="20"/>
      <c r="D216" s="29" t="s">
        <v>116</v>
      </c>
      <c r="E216" s="36"/>
      <c r="H216" s="19">
        <f>B482</f>
        <v>1.86179289206548E-4</v>
      </c>
    </row>
    <row r="217" spans="1:9">
      <c r="A217" s="18"/>
      <c r="C217" s="20" t="s">
        <v>117</v>
      </c>
      <c r="D217" s="20"/>
      <c r="E217" s="36">
        <f>G217*E213</f>
        <v>1.4416666666666667</v>
      </c>
      <c r="F217" s="18">
        <f>E217*(365.25/7)</f>
        <v>75.22410714285715</v>
      </c>
      <c r="G217" s="18">
        <v>8.3333333333333329E-2</v>
      </c>
      <c r="I217" s="18">
        <f>F217*AVERAGE(H218:H219)</f>
        <v>7.0634979003085579E-3</v>
      </c>
    </row>
    <row r="218" spans="1:9">
      <c r="A218" s="18"/>
      <c r="C218" s="20"/>
      <c r="D218" s="29" t="s">
        <v>84</v>
      </c>
      <c r="E218" s="36"/>
      <c r="H218" s="19">
        <f>B555</f>
        <v>1.06648610536075E-4</v>
      </c>
    </row>
    <row r="219" spans="1:9">
      <c r="A219" s="18"/>
      <c r="C219" s="20"/>
      <c r="D219" s="29" t="s">
        <v>118</v>
      </c>
      <c r="E219" s="36"/>
      <c r="H219" s="19">
        <f>B528</f>
        <v>8.1150172821881203E-5</v>
      </c>
    </row>
    <row r="220" spans="1:9" s="20" customFormat="1">
      <c r="B220" s="20" t="s">
        <v>119</v>
      </c>
      <c r="E220" s="38">
        <f>E28</f>
        <v>6.5</v>
      </c>
      <c r="F220" s="20">
        <f>E220*(365.25/7)</f>
        <v>339.16071428571428</v>
      </c>
      <c r="G220" s="20">
        <v>1</v>
      </c>
      <c r="H220" s="30"/>
      <c r="I220" s="20">
        <f>F220*H222</f>
        <v>5.9354576227990695E-2</v>
      </c>
    </row>
    <row r="221" spans="1:9">
      <c r="A221" s="18"/>
      <c r="C221" s="20" t="s">
        <v>119</v>
      </c>
      <c r="D221" s="20"/>
      <c r="E221" s="36">
        <f>G221*E220</f>
        <v>6.5</v>
      </c>
      <c r="F221" s="18">
        <f>E221*(365.25/7)</f>
        <v>339.16071428571428</v>
      </c>
      <c r="G221" s="18">
        <v>1</v>
      </c>
    </row>
    <row r="222" spans="1:9">
      <c r="A222" s="18"/>
      <c r="D222" s="3" t="s">
        <v>120</v>
      </c>
      <c r="E222" s="36"/>
      <c r="H222" s="19">
        <f>B485</f>
        <v>1.7500427887998099E-4</v>
      </c>
    </row>
    <row r="223" spans="1:9" s="20" customFormat="1">
      <c r="B223" s="20" t="s">
        <v>121</v>
      </c>
      <c r="E223" s="38">
        <f>E29</f>
        <v>10.199999999999999</v>
      </c>
      <c r="F223" s="20">
        <f>E223*(365.25/7)</f>
        <v>532.22142857142853</v>
      </c>
      <c r="G223" s="20">
        <v>1</v>
      </c>
      <c r="H223" s="30"/>
      <c r="I223" s="20">
        <f>SUM(I224:I225)</f>
        <v>9.3141027311616165E-2</v>
      </c>
    </row>
    <row r="224" spans="1:9">
      <c r="A224" s="18"/>
      <c r="C224" s="20" t="s">
        <v>122</v>
      </c>
      <c r="D224" s="20"/>
      <c r="E224" s="36">
        <f>G224*E223</f>
        <v>4.8874999999999993</v>
      </c>
      <c r="F224" s="18">
        <f>E224*(365.25/7)</f>
        <v>255.02276785714284</v>
      </c>
      <c r="G224" s="18">
        <v>0.47916666666666663</v>
      </c>
      <c r="I224" s="18">
        <f>F224*H226</f>
        <v>4.463007558681608E-2</v>
      </c>
    </row>
    <row r="225" spans="1:9">
      <c r="A225" s="18"/>
      <c r="C225" s="20" t="s">
        <v>123</v>
      </c>
      <c r="D225" s="20"/>
      <c r="E225" s="36">
        <f>G225*E223</f>
        <v>5.3125</v>
      </c>
      <c r="F225" s="18">
        <f>E225*(365.25/7)</f>
        <v>277.19866071428572</v>
      </c>
      <c r="G225" s="18">
        <v>0.52083333333333337</v>
      </c>
      <c r="I225" s="18">
        <f>F225*H226</f>
        <v>4.8510951724800092E-2</v>
      </c>
    </row>
    <row r="226" spans="1:9">
      <c r="A226" s="18"/>
      <c r="D226" s="3" t="s">
        <v>120</v>
      </c>
      <c r="E226" s="36"/>
      <c r="H226" s="19">
        <f>B485</f>
        <v>1.7500427887998099E-4</v>
      </c>
    </row>
    <row r="227" spans="1:9" s="20" customFormat="1">
      <c r="B227" s="20" t="s">
        <v>124</v>
      </c>
      <c r="E227" s="38">
        <f>E30</f>
        <v>17.899999999999999</v>
      </c>
      <c r="F227" s="20">
        <f>E227*(365.25/7)</f>
        <v>933.99642857142851</v>
      </c>
      <c r="G227" s="20">
        <v>0.9882352941176471</v>
      </c>
      <c r="H227" s="30"/>
      <c r="I227" s="20">
        <f>SUM(I228,I231)</f>
        <v>0.14179473348459445</v>
      </c>
    </row>
    <row r="228" spans="1:9">
      <c r="A228" s="18"/>
      <c r="C228" s="20" t="s">
        <v>125</v>
      </c>
      <c r="D228" s="20"/>
      <c r="E228" s="36">
        <f>G228*E227</f>
        <v>13.056470588235294</v>
      </c>
      <c r="F228" s="18">
        <f>E228*(365.25/7)</f>
        <v>681.26798319327736</v>
      </c>
      <c r="G228" s="18">
        <v>0.72941176470588243</v>
      </c>
      <c r="I228" s="18">
        <f>F228*AVERAGE(H229:H230)</f>
        <v>0.12124657660107982</v>
      </c>
    </row>
    <row r="229" spans="1:9">
      <c r="A229" s="18"/>
      <c r="C229" s="3"/>
      <c r="D229" s="3" t="s">
        <v>120</v>
      </c>
      <c r="E229" s="36"/>
      <c r="H229" s="19">
        <f>B485</f>
        <v>1.7500427887998099E-4</v>
      </c>
    </row>
    <row r="230" spans="1:9">
      <c r="A230" s="18"/>
      <c r="C230" s="31"/>
      <c r="D230" s="31" t="s">
        <v>126</v>
      </c>
      <c r="E230" s="36"/>
      <c r="H230" s="19">
        <f>B476</f>
        <v>1.8093957755303699E-4</v>
      </c>
    </row>
    <row r="231" spans="1:9">
      <c r="A231" s="18"/>
      <c r="C231" s="20" t="s">
        <v>127</v>
      </c>
      <c r="D231" s="20"/>
      <c r="E231" s="36">
        <f>G231*E227</f>
        <v>4.6329411764705881</v>
      </c>
      <c r="F231" s="18">
        <f>E231*(365.25/7)</f>
        <v>241.74025210084034</v>
      </c>
      <c r="G231" s="18">
        <v>0.25882352941176473</v>
      </c>
      <c r="I231" s="18">
        <f>F231*AVERAGE(H232:H233)</f>
        <v>2.0548156883514631E-2</v>
      </c>
    </row>
    <row r="232" spans="1:9">
      <c r="A232" s="18"/>
      <c r="D232" s="37" t="s">
        <v>92</v>
      </c>
      <c r="E232" s="36"/>
      <c r="H232" s="19">
        <f>B540</f>
        <v>1.07134259040347E-4</v>
      </c>
    </row>
    <row r="233" spans="1:9">
      <c r="A233" s="18"/>
      <c r="D233" s="3" t="s">
        <v>128</v>
      </c>
      <c r="E233" s="36"/>
      <c r="H233" s="19">
        <f>B556</f>
        <v>6.2867688959137197E-5</v>
      </c>
    </row>
    <row r="234" spans="1:9" s="25" customFormat="1">
      <c r="A234" s="25" t="s">
        <v>129</v>
      </c>
      <c r="E234" s="35">
        <f>E24</f>
        <v>106</v>
      </c>
      <c r="F234" s="25">
        <f>E234*(365.25/7)</f>
        <v>5530.9285714285716</v>
      </c>
      <c r="H234" s="27"/>
      <c r="I234" s="25">
        <f>SUM(I227,I220,I213,I210,I203,I223)</f>
        <v>1.1026566771402284</v>
      </c>
    </row>
    <row r="235" spans="1:9">
      <c r="C235" s="20"/>
      <c r="D235" s="20"/>
      <c r="F235" s="20"/>
    </row>
    <row r="236" spans="1:9" s="20" customFormat="1">
      <c r="A236" s="20" t="s">
        <v>130</v>
      </c>
      <c r="H236" s="30"/>
    </row>
    <row r="237" spans="1:9" s="20" customFormat="1">
      <c r="B237" s="20" t="s">
        <v>131</v>
      </c>
      <c r="E237" s="20">
        <f>E32</f>
        <v>12.8</v>
      </c>
      <c r="F237" s="20">
        <f>E237*(365.25/7)</f>
        <v>667.88571428571436</v>
      </c>
      <c r="G237" s="20">
        <v>0.98648648648648651</v>
      </c>
      <c r="H237" s="30"/>
      <c r="I237" s="20">
        <f>SUM(I238,I239,I241)</f>
        <v>0.11978138310099404</v>
      </c>
    </row>
    <row r="238" spans="1:9">
      <c r="C238" s="20" t="s">
        <v>132</v>
      </c>
      <c r="D238" s="20"/>
      <c r="E238" s="18">
        <f>G238*E237</f>
        <v>10.205405405405406</v>
      </c>
      <c r="F238" s="18">
        <f>E238*(365.25/7)</f>
        <v>532.50347490347497</v>
      </c>
      <c r="G238" s="18">
        <v>0.79729729729729726</v>
      </c>
      <c r="I238" s="18">
        <f>F238*H240</f>
        <v>9.6350953794558991E-2</v>
      </c>
    </row>
    <row r="239" spans="1:9">
      <c r="C239" s="20" t="s">
        <v>133</v>
      </c>
      <c r="D239" s="20"/>
      <c r="E239" s="18">
        <f>G239*E237</f>
        <v>0.34594594594594597</v>
      </c>
      <c r="F239" s="18">
        <f>E239*(365.25/7)</f>
        <v>18.050965250965252</v>
      </c>
      <c r="G239" s="18">
        <v>2.7027027027027029E-2</v>
      </c>
      <c r="I239" s="18">
        <f>F239*H240</f>
        <v>3.2661340269342031E-3</v>
      </c>
    </row>
    <row r="240" spans="1:9">
      <c r="C240" s="20"/>
      <c r="D240" s="31" t="s">
        <v>126</v>
      </c>
      <c r="H240" s="19">
        <f>B476</f>
        <v>1.8093957755303699E-4</v>
      </c>
    </row>
    <row r="241" spans="1:9">
      <c r="C241" s="20" t="s">
        <v>134</v>
      </c>
      <c r="D241" s="20"/>
      <c r="E241" s="18">
        <f>G241*E237</f>
        <v>2.0756756756756753</v>
      </c>
      <c r="F241" s="18">
        <f>E241*(365.25/7)</f>
        <v>108.30579150579149</v>
      </c>
      <c r="G241" s="18">
        <v>0.16216216216216214</v>
      </c>
      <c r="I241" s="18">
        <f>F241*H242</f>
        <v>2.0164295279500845E-2</v>
      </c>
    </row>
    <row r="242" spans="1:9">
      <c r="C242" s="20"/>
      <c r="D242" s="29" t="s">
        <v>116</v>
      </c>
      <c r="H242" s="19">
        <f>B482</f>
        <v>1.86179289206548E-4</v>
      </c>
    </row>
    <row r="243" spans="1:9" s="20" customFormat="1">
      <c r="B243" s="20" t="s">
        <v>135</v>
      </c>
      <c r="D243" s="20" t="s">
        <v>295</v>
      </c>
      <c r="E243" s="20">
        <f>(E251-E237)/2</f>
        <v>25.200000000000003</v>
      </c>
      <c r="F243" s="20">
        <f>E243*(365.25/7)</f>
        <v>1314.9</v>
      </c>
      <c r="G243" s="20">
        <v>0.96129032258064506</v>
      </c>
      <c r="H243" s="30"/>
      <c r="I243" s="20">
        <f>SUM(I244,I245,I246)</f>
        <v>6.6917861673685144E-2</v>
      </c>
    </row>
    <row r="244" spans="1:9">
      <c r="C244" s="20" t="s">
        <v>136</v>
      </c>
      <c r="D244" s="20"/>
      <c r="E244" s="18">
        <f>G244*E243</f>
        <v>17.070967741935483</v>
      </c>
      <c r="F244" s="18">
        <f>E244*(365.25/7)</f>
        <v>890.73870967741937</v>
      </c>
      <c r="G244" s="18">
        <v>0.67741935483870963</v>
      </c>
      <c r="I244" s="18">
        <f>F244*H247</f>
        <v>4.5625814777512604E-2</v>
      </c>
    </row>
    <row r="245" spans="1:9">
      <c r="C245" s="20" t="s">
        <v>137</v>
      </c>
      <c r="D245" s="20"/>
      <c r="E245" s="18">
        <f>G245*E243</f>
        <v>7.1535483870967749</v>
      </c>
      <c r="F245" s="18">
        <f>E245*(365.25/7)</f>
        <v>373.26193548387101</v>
      </c>
      <c r="G245" s="18">
        <v>0.28387096774193549</v>
      </c>
      <c r="I245" s="18">
        <f>F245*H247</f>
        <v>1.9119389049624329E-2</v>
      </c>
    </row>
    <row r="246" spans="1:9">
      <c r="C246" s="20" t="s">
        <v>138</v>
      </c>
      <c r="D246" s="20"/>
      <c r="E246" s="18">
        <f>G246*E243</f>
        <v>0.81290322580645169</v>
      </c>
      <c r="F246" s="18">
        <f>E246*(365.25/7)</f>
        <v>42.41612903225807</v>
      </c>
      <c r="G246" s="18">
        <v>3.2258064516129031E-2</v>
      </c>
      <c r="I246" s="18">
        <f>F246*H247</f>
        <v>2.1726578465482193E-3</v>
      </c>
    </row>
    <row r="247" spans="1:9">
      <c r="C247" s="20"/>
      <c r="D247" s="31" t="s">
        <v>139</v>
      </c>
      <c r="H247" s="19">
        <f>B550</f>
        <v>5.1222445237656699E-5</v>
      </c>
    </row>
    <row r="248" spans="1:9" s="20" customFormat="1">
      <c r="B248" s="20" t="s">
        <v>140</v>
      </c>
      <c r="D248" s="20" t="s">
        <v>295</v>
      </c>
      <c r="E248" s="20">
        <f>(E251-E237)/2</f>
        <v>25.200000000000003</v>
      </c>
      <c r="F248" s="18">
        <f>E248*(365.25/7)</f>
        <v>1314.9</v>
      </c>
      <c r="G248" s="20">
        <v>1</v>
      </c>
      <c r="H248" s="30"/>
      <c r="I248" s="20">
        <f>F248*H250</f>
        <v>0.11867748474416651</v>
      </c>
    </row>
    <row r="249" spans="1:9">
      <c r="C249" s="20" t="s">
        <v>140</v>
      </c>
      <c r="D249" s="20"/>
      <c r="E249" s="18" t="s">
        <v>41</v>
      </c>
      <c r="F249" s="18" t="e">
        <f>E249*(365.25/7)</f>
        <v>#VALUE!</v>
      </c>
      <c r="G249" s="18">
        <v>1</v>
      </c>
    </row>
    <row r="250" spans="1:9">
      <c r="C250" s="20"/>
      <c r="D250" s="18" t="s">
        <v>141</v>
      </c>
      <c r="H250" s="19">
        <f>B549</f>
        <v>9.0255901394909502E-5</v>
      </c>
    </row>
    <row r="251" spans="1:9" s="25" customFormat="1">
      <c r="A251" s="25" t="s">
        <v>142</v>
      </c>
      <c r="E251" s="25">
        <f>E31</f>
        <v>63.2</v>
      </c>
      <c r="F251" s="25">
        <f>E251*(365.25/7)</f>
        <v>3297.6857142857148</v>
      </c>
      <c r="H251" s="27"/>
      <c r="I251" s="25">
        <f>SUM(I248,I243,I237)</f>
        <v>0.30537672951884565</v>
      </c>
    </row>
    <row r="252" spans="1:9">
      <c r="C252" s="20"/>
      <c r="D252" s="20"/>
      <c r="F252" s="20"/>
    </row>
    <row r="253" spans="1:9" s="20" customFormat="1">
      <c r="A253" s="20" t="s">
        <v>143</v>
      </c>
      <c r="H253" s="30"/>
    </row>
    <row r="254" spans="1:9" s="20" customFormat="1">
      <c r="B254" s="20" t="s">
        <v>144</v>
      </c>
      <c r="E254" s="20">
        <f>E36</f>
        <v>111.2</v>
      </c>
      <c r="F254" s="20">
        <f>E254*(365.25/7)</f>
        <v>5802.2571428571437</v>
      </c>
      <c r="G254" s="20">
        <v>0.96780684104627757</v>
      </c>
      <c r="H254" s="30"/>
      <c r="I254" s="20">
        <f>F254*H259</f>
        <v>0.80147654196857387</v>
      </c>
    </row>
    <row r="255" spans="1:9">
      <c r="C255" s="20" t="s">
        <v>145</v>
      </c>
      <c r="D255" s="20"/>
      <c r="E255" s="18">
        <f>G255*E254</f>
        <v>24.164185110663986</v>
      </c>
      <c r="F255" s="18">
        <f>E255*(365.25/7)</f>
        <v>1260.852658810003</v>
      </c>
      <c r="G255" s="18">
        <v>0.21730382293762576</v>
      </c>
    </row>
    <row r="256" spans="1:9">
      <c r="C256" s="20" t="s">
        <v>146</v>
      </c>
      <c r="D256" s="20"/>
      <c r="E256" s="18">
        <f>G256*E254</f>
        <v>81.889738430583492</v>
      </c>
      <c r="F256" s="18">
        <f>E256*(365.25/7)</f>
        <v>4272.8895659672316</v>
      </c>
      <c r="G256" s="18">
        <v>0.73641851106639833</v>
      </c>
    </row>
    <row r="257" spans="1:9">
      <c r="C257" s="20" t="s">
        <v>147</v>
      </c>
      <c r="D257" s="20"/>
      <c r="E257" s="18" t="s">
        <v>41</v>
      </c>
      <c r="F257" s="18" t="e">
        <f>E257*(365.25/7)</f>
        <v>#VALUE!</v>
      </c>
      <c r="G257" s="18">
        <v>3.2193158953722434E-2</v>
      </c>
    </row>
    <row r="258" spans="1:9">
      <c r="C258" s="20" t="s">
        <v>148</v>
      </c>
      <c r="D258" s="20"/>
      <c r="E258" s="18">
        <f>G258*E254</f>
        <v>1.5661971830985915</v>
      </c>
      <c r="F258" s="18">
        <f>E258*(365.25/7)</f>
        <v>81.72193158953722</v>
      </c>
      <c r="G258" s="18">
        <v>1.408450704225352E-2</v>
      </c>
    </row>
    <row r="259" spans="1:9">
      <c r="C259" s="20"/>
      <c r="D259" s="29" t="s">
        <v>149</v>
      </c>
      <c r="H259" s="19">
        <f>B481</f>
        <v>1.3813185493773399E-4</v>
      </c>
    </row>
    <row r="260" spans="1:9" s="20" customFormat="1">
      <c r="B260" s="20" t="s">
        <v>150</v>
      </c>
      <c r="E260" s="20">
        <f>E37</f>
        <v>129.69999999999999</v>
      </c>
      <c r="F260" s="20">
        <f>E260*(365.25/7)</f>
        <v>6767.5607142857143</v>
      </c>
      <c r="G260" s="20">
        <v>1</v>
      </c>
      <c r="H260" s="30"/>
      <c r="I260" s="20">
        <f>SUM(I261,I263,I265,I267,I269)</f>
        <v>7.4057067471611226</v>
      </c>
    </row>
    <row r="261" spans="1:9">
      <c r="C261" s="20" t="s">
        <v>151</v>
      </c>
      <c r="D261" s="20"/>
      <c r="E261" s="18">
        <f>G261*E260</f>
        <v>11.825036179450072</v>
      </c>
      <c r="F261" s="18">
        <f>E261*(365.25/7)</f>
        <v>617.01349493487692</v>
      </c>
      <c r="G261" s="18">
        <v>9.1172214182344433E-2</v>
      </c>
      <c r="I261" s="18">
        <f>F261*H262</f>
        <v>8.5229218576968691E-2</v>
      </c>
    </row>
    <row r="262" spans="1:9">
      <c r="C262" s="20"/>
      <c r="D262" s="29" t="s">
        <v>149</v>
      </c>
      <c r="H262" s="19">
        <f>B481</f>
        <v>1.3813185493773399E-4</v>
      </c>
    </row>
    <row r="263" spans="1:9">
      <c r="C263" s="20" t="s">
        <v>152</v>
      </c>
      <c r="D263" s="20"/>
      <c r="E263" s="18">
        <f>G263*E260</f>
        <v>72.076410998552817</v>
      </c>
      <c r="F263" s="18">
        <f>E263*(365.25/7)</f>
        <v>3760.8441596030598</v>
      </c>
      <c r="G263" s="18">
        <v>0.55571635311143275</v>
      </c>
      <c r="I263" s="18">
        <f>F263*H264</f>
        <v>6.8846879182816307</v>
      </c>
    </row>
    <row r="264" spans="1:9">
      <c r="C264" s="20"/>
      <c r="D264" s="18" t="s">
        <v>153</v>
      </c>
      <c r="H264" s="19">
        <f>B511</f>
        <v>1.8306230266686399E-3</v>
      </c>
    </row>
    <row r="265" spans="1:9">
      <c r="C265" s="20" t="s">
        <v>154</v>
      </c>
      <c r="D265" s="20"/>
      <c r="E265" s="18">
        <f>G265*E260</f>
        <v>7.1325615050651221</v>
      </c>
      <c r="F265" s="18">
        <f>E265*(365.25/7)</f>
        <v>372.1668699607194</v>
      </c>
      <c r="G265" s="18">
        <v>5.4992764109985527E-2</v>
      </c>
      <c r="I265" s="18">
        <f>F265*H266</f>
        <v>8.2255151686774997E-2</v>
      </c>
    </row>
    <row r="266" spans="1:9">
      <c r="A266" s="18"/>
      <c r="C266" s="20"/>
      <c r="D266" s="31" t="s">
        <v>101</v>
      </c>
      <c r="H266" s="19">
        <f>B473</f>
        <v>2.2101685648552401E-4</v>
      </c>
    </row>
    <row r="267" spans="1:9">
      <c r="A267" s="18"/>
      <c r="C267" s="20" t="s">
        <v>155</v>
      </c>
      <c r="D267" s="20"/>
      <c r="E267" s="18">
        <f>G267*E260</f>
        <v>17.456005788712012</v>
      </c>
      <c r="F267" s="18">
        <f>E267*(365.25/7)</f>
        <v>910.82944490386615</v>
      </c>
      <c r="G267" s="18">
        <v>0.13458755426917512</v>
      </c>
      <c r="I267" s="18">
        <f>F267*H268</f>
        <v>9.7138694734341793E-2</v>
      </c>
    </row>
    <row r="268" spans="1:9">
      <c r="A268" s="18"/>
      <c r="C268" s="20"/>
      <c r="D268" s="31" t="s">
        <v>84</v>
      </c>
      <c r="H268" s="19">
        <f>B555</f>
        <v>1.06648610536075E-4</v>
      </c>
    </row>
    <row r="269" spans="1:9">
      <c r="A269" s="18"/>
      <c r="C269" s="20" t="s">
        <v>156</v>
      </c>
      <c r="D269" s="20"/>
      <c r="E269" s="18">
        <f>G269*E260</f>
        <v>21.209985528219971</v>
      </c>
      <c r="F269" s="18">
        <f>E269*(365.25/7)</f>
        <v>1106.7067448831922</v>
      </c>
      <c r="G269" s="18">
        <v>0.16353111432706224</v>
      </c>
      <c r="I269" s="18">
        <f>F269*H270</f>
        <v>0.25639576388140589</v>
      </c>
    </row>
    <row r="270" spans="1:9">
      <c r="A270" s="18"/>
      <c r="C270" s="20"/>
      <c r="D270" s="31" t="s">
        <v>157</v>
      </c>
      <c r="H270" s="19">
        <f>B516</f>
        <v>2.3167452901759201E-4</v>
      </c>
    </row>
    <row r="271" spans="1:9" s="20" customFormat="1">
      <c r="B271" s="20" t="s">
        <v>158</v>
      </c>
      <c r="E271" s="20">
        <f>E38</f>
        <v>50.2</v>
      </c>
      <c r="F271" s="20">
        <f>E271*(365.25/7)</f>
        <v>2619.3642857142859</v>
      </c>
      <c r="G271" s="20">
        <v>1.0047169811320757</v>
      </c>
      <c r="H271" s="30"/>
      <c r="I271" s="20">
        <f>SUM(I272,I274,I276,I278,I280,I282,I287)</f>
        <v>2.3823684315845077</v>
      </c>
    </row>
    <row r="272" spans="1:9">
      <c r="A272" s="18"/>
      <c r="C272" s="20" t="s">
        <v>159</v>
      </c>
      <c r="D272" s="20"/>
      <c r="E272" s="18">
        <f>G272*E271</f>
        <v>1.1839622641509435</v>
      </c>
      <c r="F272" s="18">
        <f>E272*(365.25/7)</f>
        <v>61.777459568733164</v>
      </c>
      <c r="G272" s="18">
        <v>2.358490566037736E-2</v>
      </c>
      <c r="I272" s="18">
        <f>F272*H273</f>
        <v>0.1030497445114362</v>
      </c>
    </row>
    <row r="273" spans="1:9">
      <c r="A273" s="18"/>
      <c r="C273" s="20"/>
      <c r="D273" s="3" t="s">
        <v>160</v>
      </c>
      <c r="H273" s="19">
        <f>B512</f>
        <v>1.6680799960183501E-3</v>
      </c>
    </row>
    <row r="274" spans="1:9">
      <c r="A274" s="18"/>
      <c r="C274" s="20" t="s">
        <v>161</v>
      </c>
      <c r="D274" s="20"/>
      <c r="E274" s="18">
        <f>G274*E271</f>
        <v>8.0509433962264154</v>
      </c>
      <c r="F274" s="18">
        <f>E274*(365.25/7)</f>
        <v>420.08672506738549</v>
      </c>
      <c r="G274" s="18">
        <v>0.16037735849056603</v>
      </c>
      <c r="I274" s="18">
        <f>F274*H275</f>
        <v>0.76902043210617399</v>
      </c>
    </row>
    <row r="275" spans="1:9">
      <c r="A275" s="18"/>
      <c r="C275" s="20"/>
      <c r="D275" s="29" t="s">
        <v>153</v>
      </c>
      <c r="H275" s="19">
        <f>B511</f>
        <v>1.8306230266686399E-3</v>
      </c>
    </row>
    <row r="276" spans="1:9">
      <c r="A276" s="18"/>
      <c r="C276" s="20" t="s">
        <v>162</v>
      </c>
      <c r="D276" s="20"/>
      <c r="E276" s="18">
        <f>G276*E271</f>
        <v>4.4990566037735853</v>
      </c>
      <c r="F276" s="18">
        <f>E276*(365.25/7)</f>
        <v>234.75434636118601</v>
      </c>
      <c r="G276" s="18">
        <v>8.9622641509433956E-2</v>
      </c>
      <c r="I276" s="18">
        <f>F276*H277</f>
        <v>0.19522068040297105</v>
      </c>
    </row>
    <row r="277" spans="1:9">
      <c r="A277" s="18"/>
      <c r="C277" s="20"/>
      <c r="D277" s="3" t="s">
        <v>163</v>
      </c>
      <c r="H277" s="19">
        <f>B514</f>
        <v>8.3159559526369898E-4</v>
      </c>
    </row>
    <row r="278" spans="1:9">
      <c r="A278" s="18"/>
      <c r="C278" s="20" t="s">
        <v>164</v>
      </c>
      <c r="D278" s="20"/>
      <c r="E278" s="18">
        <f>G278*E271</f>
        <v>27.231132075471702</v>
      </c>
      <c r="F278" s="18">
        <f>E278*(365.25/7)</f>
        <v>1420.8815700808627</v>
      </c>
      <c r="G278" s="18">
        <v>0.54245283018867929</v>
      </c>
      <c r="I278" s="18">
        <f>F278*H279</f>
        <v>1.1815988550706142</v>
      </c>
    </row>
    <row r="279" spans="1:9">
      <c r="A279" s="18"/>
      <c r="C279" s="20"/>
      <c r="D279" s="3" t="s">
        <v>163</v>
      </c>
      <c r="H279" s="19">
        <f>B514</f>
        <v>8.3159559526369898E-4</v>
      </c>
    </row>
    <row r="280" spans="1:9">
      <c r="A280" s="18"/>
      <c r="C280" s="20" t="s">
        <v>165</v>
      </c>
      <c r="D280" s="20"/>
      <c r="E280" s="18">
        <f>G280*E271</f>
        <v>1.1839622641509435</v>
      </c>
      <c r="F280" s="18">
        <f>E280*(365.25/7)</f>
        <v>61.777459568733164</v>
      </c>
      <c r="G280" s="18">
        <v>2.358490566037736E-2</v>
      </c>
      <c r="I280" s="18">
        <f>F280*H281</f>
        <v>3.3292872546885295E-2</v>
      </c>
    </row>
    <row r="281" spans="1:9">
      <c r="A281" s="18"/>
      <c r="C281" s="20"/>
      <c r="D281" s="3" t="s">
        <v>166</v>
      </c>
      <c r="H281" s="19">
        <f>B513</f>
        <v>5.3891618042085205E-4</v>
      </c>
    </row>
    <row r="282" spans="1:9">
      <c r="C282" s="20" t="s">
        <v>167</v>
      </c>
      <c r="D282" s="20"/>
      <c r="E282" s="18" t="s">
        <v>41</v>
      </c>
      <c r="F282" s="18" t="e">
        <f>E282*(365.25/7)</f>
        <v>#VALUE!</v>
      </c>
      <c r="G282" s="18">
        <v>-4.7169811320757482E-3</v>
      </c>
      <c r="I282" s="18">
        <v>0</v>
      </c>
    </row>
    <row r="283" spans="1:9">
      <c r="C283" s="20"/>
      <c r="D283" s="1" t="s">
        <v>153</v>
      </c>
    </row>
    <row r="284" spans="1:9">
      <c r="C284" s="20"/>
      <c r="D284" s="1" t="s">
        <v>160</v>
      </c>
    </row>
    <row r="285" spans="1:9">
      <c r="C285" s="20"/>
      <c r="D285" s="1" t="s">
        <v>166</v>
      </c>
    </row>
    <row r="286" spans="1:9">
      <c r="C286" s="20"/>
      <c r="D286" s="1" t="s">
        <v>163</v>
      </c>
    </row>
    <row r="287" spans="1:9">
      <c r="C287" s="20" t="s">
        <v>168</v>
      </c>
      <c r="D287" s="20"/>
      <c r="E287" s="18">
        <f>G287*E271</f>
        <v>8.287735849056606</v>
      </c>
      <c r="F287" s="18">
        <f>E287*(365.25/7)</f>
        <v>432.44221698113222</v>
      </c>
      <c r="G287" s="18">
        <v>0.16509433962264153</v>
      </c>
      <c r="I287" s="18">
        <f>F287*H288</f>
        <v>0.10018584694642714</v>
      </c>
    </row>
    <row r="288" spans="1:9">
      <c r="C288" s="20"/>
      <c r="D288" s="31" t="s">
        <v>157</v>
      </c>
      <c r="H288" s="19">
        <f>B516</f>
        <v>2.3167452901759201E-4</v>
      </c>
    </row>
    <row r="289" spans="1:9" s="25" customFormat="1">
      <c r="A289" s="25" t="s">
        <v>169</v>
      </c>
      <c r="E289" s="25">
        <f>E35</f>
        <v>291.2</v>
      </c>
      <c r="F289" s="25">
        <f>E289*(365.25/7)</f>
        <v>15194.4</v>
      </c>
      <c r="H289" s="27"/>
      <c r="I289" s="25">
        <f>SUM(I254,I260,I271)</f>
        <v>10.589551720714205</v>
      </c>
    </row>
    <row r="290" spans="1:9">
      <c r="C290" s="20"/>
      <c r="D290" s="20"/>
      <c r="F290" s="20"/>
    </row>
    <row r="291" spans="1:9" s="20" customFormat="1">
      <c r="A291" s="20" t="s">
        <v>170</v>
      </c>
      <c r="H291" s="30"/>
    </row>
    <row r="292" spans="1:9" s="20" customFormat="1">
      <c r="B292" s="20" t="s">
        <v>171</v>
      </c>
      <c r="E292" s="20">
        <f>E40</f>
        <v>2.6</v>
      </c>
      <c r="F292" s="20">
        <f>E292*(365.25/7)</f>
        <v>135.66428571428571</v>
      </c>
      <c r="G292" s="20">
        <v>1</v>
      </c>
      <c r="H292" s="30"/>
      <c r="I292" s="20">
        <f>F292*H294</f>
        <v>3.0664904919056449E-2</v>
      </c>
    </row>
    <row r="293" spans="1:9">
      <c r="C293" s="20" t="s">
        <v>171</v>
      </c>
      <c r="D293" s="20"/>
      <c r="E293" s="18">
        <f>G293*E292</f>
        <v>2.6</v>
      </c>
      <c r="F293" s="18">
        <f>E293*(365.25/7)</f>
        <v>135.66428571428571</v>
      </c>
      <c r="G293" s="18">
        <v>1</v>
      </c>
    </row>
    <row r="294" spans="1:9">
      <c r="C294" s="20"/>
      <c r="D294" s="3" t="s">
        <v>172</v>
      </c>
      <c r="H294" s="19">
        <f>B515</f>
        <v>2.26035207111457E-4</v>
      </c>
    </row>
    <row r="295" spans="1:9" s="20" customFormat="1">
      <c r="B295" s="20" t="s">
        <v>173</v>
      </c>
      <c r="D295" s="20" t="s">
        <v>295</v>
      </c>
      <c r="E295" s="20">
        <f>E301-SUM(E298,E292)</f>
        <v>1.9999999999999929</v>
      </c>
      <c r="F295" s="20">
        <f>E295*(365.25/7)</f>
        <v>104.35714285714249</v>
      </c>
      <c r="G295" s="20">
        <v>1</v>
      </c>
      <c r="H295" s="30"/>
      <c r="I295" s="20">
        <f>F295*H297</f>
        <v>1.9429138680768978E-2</v>
      </c>
    </row>
    <row r="296" spans="1:9">
      <c r="C296" s="20" t="s">
        <v>173</v>
      </c>
      <c r="D296" s="20"/>
      <c r="E296" s="18">
        <f>G296*E295</f>
        <v>1.9999999999999929</v>
      </c>
      <c r="F296" s="18">
        <f>E296*(365.25/7)</f>
        <v>104.35714285714249</v>
      </c>
      <c r="G296" s="18">
        <v>1</v>
      </c>
    </row>
    <row r="297" spans="1:9">
      <c r="C297" s="20"/>
      <c r="D297" s="31" t="s">
        <v>116</v>
      </c>
      <c r="H297" s="19">
        <f>B482</f>
        <v>1.86179289206548E-4</v>
      </c>
    </row>
    <row r="298" spans="1:9" s="20" customFormat="1">
      <c r="B298" s="20" t="s">
        <v>174</v>
      </c>
      <c r="E298" s="20">
        <f>E42</f>
        <v>41.2</v>
      </c>
      <c r="F298" s="20">
        <f>E298*(365.25/7)</f>
        <v>2149.7571428571432</v>
      </c>
      <c r="G298" s="20">
        <v>1</v>
      </c>
      <c r="H298" s="30"/>
      <c r="I298" s="20">
        <f>F298*H300</f>
        <v>9.5914222038418179E-2</v>
      </c>
    </row>
    <row r="299" spans="1:9">
      <c r="C299" s="20" t="s">
        <v>174</v>
      </c>
      <c r="D299" s="20"/>
      <c r="E299" s="18">
        <f>G299*E298</f>
        <v>41.2</v>
      </c>
      <c r="F299" s="18">
        <f>E299*(365.25/7)</f>
        <v>2149.7571428571432</v>
      </c>
      <c r="G299" s="18">
        <v>1</v>
      </c>
    </row>
    <row r="300" spans="1:9">
      <c r="C300" s="20"/>
      <c r="D300" s="31" t="s">
        <v>175</v>
      </c>
      <c r="H300" s="19">
        <f>B521</f>
        <v>4.4616305779983597E-5</v>
      </c>
    </row>
    <row r="301" spans="1:9" s="25" customFormat="1">
      <c r="A301" s="25" t="s">
        <v>176</v>
      </c>
      <c r="E301" s="25">
        <f>E39</f>
        <v>45.8</v>
      </c>
      <c r="F301" s="25">
        <f>E301*(365.25/7)</f>
        <v>2389.7785714285715</v>
      </c>
      <c r="H301" s="27"/>
      <c r="I301" s="25">
        <f>SUM(I292,I295,I298)</f>
        <v>0.1460082656382436</v>
      </c>
    </row>
    <row r="302" spans="1:9">
      <c r="C302" s="20"/>
      <c r="D302" s="20"/>
      <c r="F302" s="20"/>
    </row>
    <row r="303" spans="1:9" s="20" customFormat="1">
      <c r="A303" s="20" t="s">
        <v>177</v>
      </c>
      <c r="H303" s="30"/>
    </row>
    <row r="304" spans="1:9" s="20" customFormat="1">
      <c r="B304" s="20" t="s">
        <v>178</v>
      </c>
      <c r="E304" s="20">
        <f>E44</f>
        <v>33.799999999999997</v>
      </c>
      <c r="F304" s="20">
        <f>E304*(365.25/7)</f>
        <v>1763.6357142857141</v>
      </c>
      <c r="G304" s="20">
        <v>1.0000000000000002</v>
      </c>
      <c r="H304" s="30"/>
      <c r="I304" s="20">
        <f>SUM(I305,I306,I307,I309)</f>
        <v>0.32538913781870193</v>
      </c>
    </row>
    <row r="305" spans="1:9">
      <c r="C305" s="20" t="s">
        <v>179</v>
      </c>
      <c r="D305" s="20"/>
      <c r="E305" s="18">
        <f>G305*E304</f>
        <v>17.138028169014081</v>
      </c>
      <c r="F305" s="18">
        <f>E305*(365.25/7)</f>
        <v>894.23782696177045</v>
      </c>
      <c r="G305" s="18">
        <v>0.50704225352112675</v>
      </c>
      <c r="I305" s="18">
        <f>F305*H308</f>
        <v>0.16648856300535048</v>
      </c>
    </row>
    <row r="306" spans="1:9">
      <c r="C306" s="20" t="s">
        <v>180</v>
      </c>
      <c r="D306" s="20"/>
      <c r="E306" s="18">
        <f>G306*E304</f>
        <v>8.8070422535211268</v>
      </c>
      <c r="F306" s="18">
        <f>E306*(365.25/7)</f>
        <v>459.53888329979884</v>
      </c>
      <c r="G306" s="18">
        <v>0.26056338028169018</v>
      </c>
      <c r="I306" s="18">
        <f>F306*H308</f>
        <v>8.5556622655527353E-2</v>
      </c>
    </row>
    <row r="307" spans="1:9">
      <c r="C307" s="20" t="s">
        <v>181</v>
      </c>
      <c r="D307" s="20"/>
      <c r="E307" s="18">
        <f>G307*E304</f>
        <v>7.140845070422535</v>
      </c>
      <c r="F307" s="18">
        <f>E307*(365.25/7)</f>
        <v>372.59909456740445</v>
      </c>
      <c r="G307" s="18">
        <v>0.21126760563380284</v>
      </c>
      <c r="I307" s="18">
        <f>F307*H308</f>
        <v>6.9370234585562726E-2</v>
      </c>
    </row>
    <row r="308" spans="1:9">
      <c r="C308" s="20"/>
      <c r="D308" s="31" t="s">
        <v>116</v>
      </c>
      <c r="H308" s="19">
        <f>B482</f>
        <v>1.86179289206548E-4</v>
      </c>
    </row>
    <row r="309" spans="1:9">
      <c r="C309" s="20" t="s">
        <v>182</v>
      </c>
      <c r="D309" s="20"/>
      <c r="E309" s="18">
        <f>G309*E304</f>
        <v>0.71408450704225346</v>
      </c>
      <c r="F309" s="18">
        <f>E309*(365.25/7)</f>
        <v>37.259909456740438</v>
      </c>
      <c r="G309" s="18">
        <v>2.1126760563380281E-2</v>
      </c>
      <c r="I309" s="18">
        <f>F309*H310</f>
        <v>3.9737175722613285E-3</v>
      </c>
    </row>
    <row r="310" spans="1:9">
      <c r="C310" s="20"/>
      <c r="D310" s="31" t="s">
        <v>84</v>
      </c>
      <c r="H310" s="19">
        <f>B555</f>
        <v>1.06648610536075E-4</v>
      </c>
    </row>
    <row r="311" spans="1:9" s="20" customFormat="1">
      <c r="B311" s="20" t="s">
        <v>183</v>
      </c>
      <c r="E311" s="20">
        <f>(E346-SUM(E343,E337,E331,E322,E314,E304))/2</f>
        <v>11.749999999999986</v>
      </c>
      <c r="F311" s="20">
        <f>E311*(365.25/7)</f>
        <v>613.09821428571354</v>
      </c>
      <c r="G311" s="20">
        <v>1</v>
      </c>
      <c r="H311" s="30"/>
      <c r="I311" s="20">
        <f>E311*H313</f>
        <v>2.0563002768397742E-3</v>
      </c>
    </row>
    <row r="312" spans="1:9">
      <c r="C312" s="20" t="s">
        <v>183</v>
      </c>
      <c r="D312" s="20"/>
      <c r="E312" s="18" t="s">
        <v>41</v>
      </c>
      <c r="F312" s="18" t="e">
        <f>E312*(365.25/7)</f>
        <v>#VALUE!</v>
      </c>
      <c r="G312" s="18">
        <v>1</v>
      </c>
    </row>
    <row r="313" spans="1:9">
      <c r="C313" s="31"/>
      <c r="D313" s="31" t="s">
        <v>120</v>
      </c>
      <c r="H313" s="19">
        <f>B485</f>
        <v>1.7500427887998099E-4</v>
      </c>
    </row>
    <row r="314" spans="1:9" s="20" customFormat="1">
      <c r="B314" s="20" t="s">
        <v>184</v>
      </c>
      <c r="E314" s="20">
        <f>E46</f>
        <v>43.3</v>
      </c>
      <c r="F314" s="20">
        <f>E314*(365.25/7)</f>
        <v>2259.3321428571426</v>
      </c>
      <c r="G314" s="20">
        <v>1.0050251256281406</v>
      </c>
      <c r="H314" s="30"/>
      <c r="I314" s="20">
        <f>SUM(I315,I316,I318,I320)</f>
        <v>0.57355569280097729</v>
      </c>
    </row>
    <row r="315" spans="1:9">
      <c r="A315" s="18"/>
      <c r="C315" s="20" t="s">
        <v>185</v>
      </c>
      <c r="D315" s="20"/>
      <c r="E315" s="18">
        <f>G315*E314</f>
        <v>9.1386934673366831</v>
      </c>
      <c r="F315" s="18">
        <f>E315*(365.25/7)</f>
        <v>476.84396984924621</v>
      </c>
      <c r="G315" s="18">
        <v>0.21105527638190957</v>
      </c>
      <c r="I315" s="18">
        <f>F315*H317</f>
        <v>8.3449735081734727E-2</v>
      </c>
    </row>
    <row r="316" spans="1:9">
      <c r="A316" s="18"/>
      <c r="C316" s="20" t="s">
        <v>186</v>
      </c>
      <c r="D316" s="20"/>
      <c r="E316" s="18">
        <f>G316*E314</f>
        <v>9.791457286432161</v>
      </c>
      <c r="F316" s="18">
        <f>E316*(365.25/7)</f>
        <v>510.90425340990669</v>
      </c>
      <c r="G316" s="18">
        <v>0.22613065326633167</v>
      </c>
      <c r="I316" s="18">
        <f>F316*H317</f>
        <v>8.9410430444715791E-2</v>
      </c>
    </row>
    <row r="317" spans="1:9">
      <c r="A317" s="18"/>
      <c r="D317" s="31" t="s">
        <v>120</v>
      </c>
      <c r="H317" s="19">
        <f>B485</f>
        <v>1.7500427887998099E-4</v>
      </c>
    </row>
    <row r="318" spans="1:9">
      <c r="A318" s="18"/>
      <c r="C318" s="20" t="s">
        <v>187</v>
      </c>
      <c r="D318" s="20"/>
      <c r="E318" s="18">
        <f>G318*E314</f>
        <v>12.184924623115577</v>
      </c>
      <c r="F318" s="18">
        <f>E318*(365.25/7)</f>
        <v>635.79195979899498</v>
      </c>
      <c r="G318" s="18">
        <v>0.28140703517587939</v>
      </c>
      <c r="I318" s="18">
        <f>F318*H319</f>
        <v>0.28744231537788684</v>
      </c>
    </row>
    <row r="319" spans="1:9">
      <c r="A319" s="18"/>
      <c r="D319" s="3" t="s">
        <v>188</v>
      </c>
      <c r="H319" s="19">
        <f>B475</f>
        <v>4.5210121164281699E-4</v>
      </c>
    </row>
    <row r="320" spans="1:9">
      <c r="A320" s="18"/>
      <c r="C320" s="20" t="s">
        <v>189</v>
      </c>
      <c r="D320" s="20"/>
      <c r="E320" s="18">
        <f>G320*E314</f>
        <v>12.402512562814071</v>
      </c>
      <c r="F320" s="18">
        <f>E320*(365.25/7)</f>
        <v>647.14538765254849</v>
      </c>
      <c r="G320" s="18">
        <v>0.28643216080402012</v>
      </c>
      <c r="I320" s="18">
        <f>F320*H321</f>
        <v>0.11325321189664</v>
      </c>
    </row>
    <row r="321" spans="1:9">
      <c r="A321" s="18"/>
      <c r="C321" s="31"/>
      <c r="D321" s="31" t="s">
        <v>120</v>
      </c>
      <c r="H321" s="19">
        <f>B485</f>
        <v>1.7500427887998099E-4</v>
      </c>
    </row>
    <row r="322" spans="1:9" s="20" customFormat="1">
      <c r="B322" s="20" t="s">
        <v>190</v>
      </c>
      <c r="E322" s="20">
        <f>E47</f>
        <v>67.400000000000006</v>
      </c>
      <c r="F322" s="20">
        <f>E322*(365.25/7)</f>
        <v>3516.8357142857149</v>
      </c>
      <c r="G322" s="20">
        <v>1.0000000000000002</v>
      </c>
      <c r="H322" s="30"/>
      <c r="I322" s="20">
        <f>SUM(I323,I325,I327,I329)</f>
        <v>0.33176034897726303</v>
      </c>
    </row>
    <row r="323" spans="1:9">
      <c r="A323" s="18"/>
      <c r="C323" s="20" t="s">
        <v>191</v>
      </c>
      <c r="D323" s="20"/>
      <c r="E323" s="18">
        <f>G323*E322</f>
        <v>18.642553191489363</v>
      </c>
      <c r="F323" s="18">
        <f>E323*(365.25/7)</f>
        <v>972.74179331306993</v>
      </c>
      <c r="G323" s="18">
        <v>0.27659574468085107</v>
      </c>
      <c r="I323" s="18">
        <f>F323*H324</f>
        <v>0.14494051351321491</v>
      </c>
    </row>
    <row r="324" spans="1:9">
      <c r="A324" s="18"/>
      <c r="D324" s="3" t="s">
        <v>192</v>
      </c>
      <c r="H324" s="19">
        <f>B553</f>
        <v>1.49002041970008E-4</v>
      </c>
    </row>
    <row r="325" spans="1:9">
      <c r="A325" s="18"/>
      <c r="C325" s="20" t="s">
        <v>193</v>
      </c>
      <c r="D325" s="20"/>
      <c r="E325" s="18">
        <f>G325*E322</f>
        <v>34.826747720364743</v>
      </c>
      <c r="F325" s="18">
        <f>E325*(365.25/7)</f>
        <v>1817.209943551889</v>
      </c>
      <c r="G325" s="18">
        <v>0.51671732522796354</v>
      </c>
      <c r="I325" s="18">
        <f>F325*H326</f>
        <v>0.14231735869868467</v>
      </c>
    </row>
    <row r="326" spans="1:9">
      <c r="A326" s="18"/>
      <c r="D326" s="3" t="s">
        <v>194</v>
      </c>
      <c r="H326" s="19">
        <f>B552</f>
        <v>7.83164098367817E-5</v>
      </c>
    </row>
    <row r="327" spans="1:9">
      <c r="A327" s="18"/>
      <c r="C327" s="20" t="s">
        <v>195</v>
      </c>
      <c r="D327" s="20"/>
      <c r="E327" s="18">
        <f>G327*E322</f>
        <v>4.7118541033434651</v>
      </c>
      <c r="F327" s="18">
        <f>E327*(365.25/7)</f>
        <v>245.85781589231439</v>
      </c>
      <c r="G327" s="18">
        <v>6.9908814589665649E-2</v>
      </c>
      <c r="I327" s="18">
        <f>F327*H328</f>
        <v>1.8929442762632708E-2</v>
      </c>
    </row>
    <row r="328" spans="1:9">
      <c r="A328" s="18"/>
      <c r="D328" s="3" t="s">
        <v>196</v>
      </c>
      <c r="H328" s="19">
        <f>B536</f>
        <v>7.6993455318596804E-5</v>
      </c>
    </row>
    <row r="329" spans="1:9">
      <c r="A329" s="18"/>
      <c r="C329" s="20" t="s">
        <v>197</v>
      </c>
      <c r="D329" s="20"/>
      <c r="E329" s="18">
        <f>G329*E322</f>
        <v>9.2188449848024341</v>
      </c>
      <c r="F329" s="18">
        <f>E329*(365.25/7)</f>
        <v>481.02616152844132</v>
      </c>
      <c r="G329" s="18">
        <v>0.13677811550151978</v>
      </c>
      <c r="I329" s="18">
        <f>F329*H330</f>
        <v>2.5573034002730779E-2</v>
      </c>
    </row>
    <row r="330" spans="1:9">
      <c r="A330" s="18"/>
      <c r="D330" s="3" t="s">
        <v>198</v>
      </c>
      <c r="H330" s="19">
        <f>B554</f>
        <v>5.3163499302144998E-5</v>
      </c>
    </row>
    <row r="331" spans="1:9" s="20" customFormat="1">
      <c r="B331" s="20" t="s">
        <v>199</v>
      </c>
      <c r="E331" s="20">
        <f>E48</f>
        <v>19</v>
      </c>
      <c r="F331" s="20">
        <f>E331*(365.25/7)</f>
        <v>991.39285714285722</v>
      </c>
      <c r="G331" s="20">
        <v>1.0098039215686276</v>
      </c>
      <c r="H331" s="30"/>
      <c r="I331" s="20">
        <f>SUM(I332:I334,I335)</f>
        <v>0.42476668047102928</v>
      </c>
    </row>
    <row r="332" spans="1:9">
      <c r="A332" s="18"/>
      <c r="C332" s="20" t="s">
        <v>200</v>
      </c>
      <c r="D332" s="20"/>
      <c r="E332" s="18">
        <f>G332*E331</f>
        <v>6.1470588235294121</v>
      </c>
      <c r="F332" s="18">
        <f>E332*(365.25/7)</f>
        <v>320.74474789915968</v>
      </c>
      <c r="G332" s="18">
        <v>0.3235294117647059</v>
      </c>
      <c r="I332" s="18">
        <f>F332*$H$336</f>
        <v>0.13609029568489286</v>
      </c>
    </row>
    <row r="333" spans="1:9">
      <c r="A333" s="18"/>
      <c r="C333" s="20" t="s">
        <v>201</v>
      </c>
      <c r="D333" s="20"/>
      <c r="E333" s="18">
        <f>G333*E331</f>
        <v>6.1470588235294121</v>
      </c>
      <c r="F333" s="18">
        <f>E333*(365.25/7)</f>
        <v>320.74474789915968</v>
      </c>
      <c r="G333" s="18">
        <v>0.3235294117647059</v>
      </c>
      <c r="I333" s="18">
        <f>F333*$H$336</f>
        <v>0.13609029568489286</v>
      </c>
    </row>
    <row r="334" spans="1:9">
      <c r="A334" s="18"/>
      <c r="C334" s="20" t="s">
        <v>202</v>
      </c>
      <c r="D334" s="20"/>
      <c r="E334" s="18">
        <f>G334*E331</f>
        <v>2.0490196078431375</v>
      </c>
      <c r="F334" s="18">
        <f>E334*(365.25/7)</f>
        <v>106.91491596638657</v>
      </c>
      <c r="G334" s="18">
        <v>0.10784313725490198</v>
      </c>
      <c r="I334" s="18">
        <f>F334*$H$336</f>
        <v>4.53634318949643E-2</v>
      </c>
    </row>
    <row r="335" spans="1:9">
      <c r="A335" s="18"/>
      <c r="C335" s="20" t="s">
        <v>203</v>
      </c>
      <c r="D335" s="20"/>
      <c r="E335" s="18">
        <f>G335*E331</f>
        <v>4.8431372549019613</v>
      </c>
      <c r="F335" s="18">
        <f>E335*(365.25/7)</f>
        <v>252.70798319327736</v>
      </c>
      <c r="G335" s="18">
        <v>0.25490196078431376</v>
      </c>
      <c r="I335" s="18">
        <f>F335*$H$336</f>
        <v>0.10722265720627926</v>
      </c>
    </row>
    <row r="336" spans="1:9">
      <c r="A336" s="18"/>
      <c r="C336" s="20"/>
      <c r="D336" s="31" t="s">
        <v>204</v>
      </c>
      <c r="H336" s="19">
        <f>B471</f>
        <v>4.2429469718917702E-4</v>
      </c>
    </row>
    <row r="337" spans="1:9" s="20" customFormat="1">
      <c r="B337" s="20" t="s">
        <v>205</v>
      </c>
      <c r="E337" s="20">
        <f>E49</f>
        <v>18.7</v>
      </c>
      <c r="F337" s="20">
        <f>E337*(365.25/7)</f>
        <v>975.73928571428576</v>
      </c>
      <c r="G337" s="20">
        <v>1</v>
      </c>
      <c r="H337" s="30"/>
      <c r="I337" s="20">
        <f>F337*H339</f>
        <v>0.19600475811662035</v>
      </c>
    </row>
    <row r="338" spans="1:9">
      <c r="A338" s="18"/>
      <c r="C338" s="20" t="s">
        <v>205</v>
      </c>
      <c r="D338" s="20"/>
      <c r="E338" s="18">
        <f>G338*E337</f>
        <v>18.7</v>
      </c>
      <c r="F338" s="18">
        <f>E338*(365.25/7)</f>
        <v>975.73928571428576</v>
      </c>
      <c r="G338" s="18">
        <v>1</v>
      </c>
    </row>
    <row r="339" spans="1:9">
      <c r="A339" s="18"/>
      <c r="C339" s="20"/>
      <c r="D339" s="31" t="s">
        <v>206</v>
      </c>
      <c r="H339" s="19">
        <f>B509</f>
        <v>2.0087820690045899E-4</v>
      </c>
    </row>
    <row r="340" spans="1:9" s="20" customFormat="1">
      <c r="B340" s="20" t="s">
        <v>207</v>
      </c>
      <c r="E340" s="20">
        <f>(E346-SUM(E343,E337,E331,E322,E314,E304))/2</f>
        <v>11.749999999999986</v>
      </c>
      <c r="F340" s="20">
        <f>E340*(365.25/7)</f>
        <v>613.09821428571354</v>
      </c>
      <c r="G340" s="20">
        <v>1</v>
      </c>
      <c r="H340" s="30"/>
      <c r="I340" s="20">
        <f>F340*H342</f>
        <v>0.1231580699395875</v>
      </c>
    </row>
    <row r="341" spans="1:9">
      <c r="A341" s="18"/>
      <c r="C341" s="20" t="s">
        <v>207</v>
      </c>
      <c r="D341" s="20"/>
      <c r="E341" s="18">
        <f>G341*E340</f>
        <v>11.749999999999986</v>
      </c>
      <c r="F341" s="18">
        <f>E341*(365.25/7)</f>
        <v>613.09821428571354</v>
      </c>
      <c r="G341" s="18">
        <v>1</v>
      </c>
    </row>
    <row r="342" spans="1:9">
      <c r="A342" s="18"/>
      <c r="C342" s="20"/>
      <c r="D342" s="31" t="s">
        <v>206</v>
      </c>
      <c r="H342" s="19">
        <f>B509</f>
        <v>2.0087820690045899E-4</v>
      </c>
    </row>
    <row r="343" spans="1:9" s="20" customFormat="1">
      <c r="B343" s="20" t="s">
        <v>208</v>
      </c>
      <c r="E343" s="20">
        <f>E51</f>
        <v>6.4</v>
      </c>
      <c r="F343" s="20">
        <f>E343*(365.25/7)</f>
        <v>333.94285714285718</v>
      </c>
      <c r="G343" s="20">
        <v>1</v>
      </c>
      <c r="H343" s="30"/>
      <c r="I343" s="20">
        <f>F343*H345</f>
        <v>6.7081842350073279E-2</v>
      </c>
    </row>
    <row r="344" spans="1:9">
      <c r="A344" s="18"/>
      <c r="C344" s="20" t="s">
        <v>208</v>
      </c>
      <c r="D344" s="20"/>
      <c r="E344" s="18">
        <f>G344*E343</f>
        <v>6.4</v>
      </c>
      <c r="F344" s="18">
        <f>E344*(365.25/7)</f>
        <v>333.94285714285718</v>
      </c>
      <c r="G344" s="18">
        <v>1</v>
      </c>
    </row>
    <row r="345" spans="1:9">
      <c r="A345" s="18"/>
      <c r="C345" s="20"/>
      <c r="D345" s="31" t="s">
        <v>206</v>
      </c>
      <c r="H345" s="19">
        <f>B509</f>
        <v>2.0087820690045899E-4</v>
      </c>
    </row>
    <row r="346" spans="1:9" s="25" customFormat="1">
      <c r="A346" s="25" t="s">
        <v>209</v>
      </c>
      <c r="E346" s="25">
        <f>E43</f>
        <v>212.1</v>
      </c>
      <c r="F346" s="25">
        <f>E346*(365.25/7)</f>
        <v>11067.075000000001</v>
      </c>
      <c r="H346" s="27"/>
      <c r="I346" s="25">
        <f>SUM(I304,I311,I314,I322,I331,I337,I340,I343)</f>
        <v>2.0437728307510925</v>
      </c>
    </row>
    <row r="347" spans="1:9">
      <c r="C347" s="20"/>
      <c r="D347" s="20"/>
      <c r="F347" s="20"/>
    </row>
    <row r="348" spans="1:9" s="20" customFormat="1">
      <c r="A348" s="20" t="s">
        <v>210</v>
      </c>
      <c r="H348" s="30"/>
    </row>
    <row r="349" spans="1:9" s="20" customFormat="1">
      <c r="B349" s="20" t="s">
        <v>211</v>
      </c>
      <c r="E349" s="20">
        <v>0</v>
      </c>
      <c r="F349" s="20">
        <f>E349*(365.25/7)</f>
        <v>0</v>
      </c>
      <c r="G349" s="20">
        <v>1</v>
      </c>
      <c r="H349" s="30"/>
      <c r="I349" s="20">
        <f>F349*H351</f>
        <v>0</v>
      </c>
    </row>
    <row r="350" spans="1:9">
      <c r="C350" s="20" t="s">
        <v>211</v>
      </c>
      <c r="D350" s="20"/>
      <c r="E350" s="18">
        <f>G350*E349</f>
        <v>0</v>
      </c>
      <c r="F350" s="18">
        <f>E350*(365.25/7)</f>
        <v>0</v>
      </c>
      <c r="G350" s="18">
        <v>1</v>
      </c>
    </row>
    <row r="351" spans="1:9">
      <c r="C351" s="20"/>
      <c r="D351" s="31" t="s">
        <v>212</v>
      </c>
      <c r="H351" s="19">
        <f>B545</f>
        <v>5.0201254900354902E-5</v>
      </c>
    </row>
    <row r="352" spans="1:9" s="20" customFormat="1">
      <c r="B352" s="20" t="s">
        <v>213</v>
      </c>
      <c r="E352" s="20">
        <v>0</v>
      </c>
      <c r="F352" s="20">
        <f>E352*(365.25/7)</f>
        <v>0</v>
      </c>
      <c r="G352" s="20">
        <v>1</v>
      </c>
      <c r="H352" s="30"/>
      <c r="I352" s="20">
        <f>F352*H354</f>
        <v>0</v>
      </c>
    </row>
    <row r="353" spans="1:9">
      <c r="C353" s="20" t="s">
        <v>213</v>
      </c>
      <c r="D353" s="20"/>
      <c r="E353" s="18">
        <f>G353*E352</f>
        <v>0</v>
      </c>
      <c r="F353" s="18">
        <f>E353*(365.25/7)</f>
        <v>0</v>
      </c>
      <c r="G353" s="18">
        <v>1</v>
      </c>
    </row>
    <row r="354" spans="1:9">
      <c r="C354" s="20"/>
      <c r="D354" s="31" t="s">
        <v>214</v>
      </c>
      <c r="H354" s="19">
        <f>B546</f>
        <v>6.5532644314399599E-5</v>
      </c>
    </row>
    <row r="355" spans="1:9" s="20" customFormat="1">
      <c r="B355" s="20" t="s">
        <v>215</v>
      </c>
      <c r="E355" s="20">
        <v>0</v>
      </c>
      <c r="F355" s="20">
        <f>E355*(365.25/7)</f>
        <v>0</v>
      </c>
      <c r="G355" s="20">
        <v>1</v>
      </c>
      <c r="H355" s="30"/>
      <c r="I355" s="20">
        <f>F355*H357</f>
        <v>0</v>
      </c>
    </row>
    <row r="356" spans="1:9">
      <c r="C356" s="20" t="s">
        <v>215</v>
      </c>
      <c r="D356" s="20"/>
      <c r="E356" s="18">
        <f>G356*E355</f>
        <v>0</v>
      </c>
      <c r="F356" s="18">
        <f>E356*(365.25/7)</f>
        <v>0</v>
      </c>
      <c r="G356" s="18">
        <v>1</v>
      </c>
    </row>
    <row r="357" spans="1:9">
      <c r="C357" s="20"/>
      <c r="D357" s="31" t="s">
        <v>216</v>
      </c>
      <c r="H357" s="19">
        <f>B547</f>
        <v>1.1039136985490801E-4</v>
      </c>
    </row>
    <row r="358" spans="1:9" s="20" customFormat="1">
      <c r="B358" s="20" t="s">
        <v>217</v>
      </c>
      <c r="E358" s="20">
        <v>0</v>
      </c>
      <c r="F358" s="20">
        <f>E358*(365.25/7)</f>
        <v>0</v>
      </c>
      <c r="G358" s="20">
        <v>1</v>
      </c>
      <c r="H358" s="30"/>
      <c r="I358" s="20">
        <f>F358*H360</f>
        <v>0</v>
      </c>
    </row>
    <row r="359" spans="1:9">
      <c r="C359" s="20" t="s">
        <v>217</v>
      </c>
      <c r="D359" s="20"/>
      <c r="E359" s="18">
        <f>G359*E358</f>
        <v>0</v>
      </c>
      <c r="F359" s="18">
        <f>E359*(365.25/7)</f>
        <v>0</v>
      </c>
      <c r="G359" s="18">
        <v>1</v>
      </c>
    </row>
    <row r="360" spans="1:9">
      <c r="C360" s="20"/>
      <c r="D360" s="31" t="s">
        <v>218</v>
      </c>
      <c r="H360" s="19">
        <f>B548</f>
        <v>1.0301268784132101E-4</v>
      </c>
    </row>
    <row r="361" spans="1:9" s="25" customFormat="1">
      <c r="A361" s="25" t="s">
        <v>219</v>
      </c>
      <c r="E361" s="25">
        <v>0</v>
      </c>
      <c r="F361" s="25">
        <f>E361*(365.25/7)</f>
        <v>0</v>
      </c>
      <c r="H361" s="34"/>
      <c r="I361" s="26">
        <f>SUM(I349,I352,I355,I358)</f>
        <v>0</v>
      </c>
    </row>
    <row r="362" spans="1:9">
      <c r="C362" s="20"/>
      <c r="D362" s="20"/>
      <c r="F362" s="20"/>
    </row>
    <row r="363" spans="1:9" s="20" customFormat="1">
      <c r="A363" s="20" t="s">
        <v>220</v>
      </c>
      <c r="H363" s="30"/>
    </row>
    <row r="364" spans="1:9" s="20" customFormat="1">
      <c r="B364" s="20" t="s">
        <v>221</v>
      </c>
      <c r="E364" s="20">
        <f>E54</f>
        <v>43.4</v>
      </c>
      <c r="F364" s="20">
        <f>E364*(365.25/7)</f>
        <v>2264.5500000000002</v>
      </c>
      <c r="G364" s="20">
        <v>0.98571428571428577</v>
      </c>
      <c r="H364" s="30"/>
      <c r="I364" s="20">
        <f>SUM(I365,I367,I369)</f>
        <v>0.14635624338013234</v>
      </c>
    </row>
    <row r="365" spans="1:9">
      <c r="C365" s="20" t="s">
        <v>222</v>
      </c>
      <c r="D365" s="20"/>
      <c r="E365" s="18">
        <f>G365*E364</f>
        <v>15.706666666666665</v>
      </c>
      <c r="F365" s="18">
        <f>E365*(365.25/7)</f>
        <v>819.55142857142857</v>
      </c>
      <c r="G365" s="18">
        <v>0.3619047619047619</v>
      </c>
      <c r="I365" s="18">
        <f>F365*H366</f>
        <v>5.1523304297445116E-2</v>
      </c>
    </row>
    <row r="366" spans="1:9">
      <c r="C366" s="20"/>
      <c r="D366" s="31" t="s">
        <v>223</v>
      </c>
      <c r="H366" s="19">
        <f>B556</f>
        <v>6.2867688959137197E-5</v>
      </c>
    </row>
    <row r="367" spans="1:9">
      <c r="C367" s="20" t="s">
        <v>224</v>
      </c>
      <c r="D367" s="20">
        <f>F364-SUM(F365,F369)</f>
        <v>32.350714285714275</v>
      </c>
      <c r="E367" s="18" t="s">
        <v>41</v>
      </c>
      <c r="F367" s="20" t="e">
        <f>E367*(365.25/7)</f>
        <v>#VALUE!</v>
      </c>
      <c r="G367" s="18">
        <v>1.4285714285714235E-2</v>
      </c>
      <c r="I367" s="18">
        <f>D367*H368</f>
        <v>6.0230329910384017E-3</v>
      </c>
    </row>
    <row r="368" spans="1:9">
      <c r="C368" s="20"/>
      <c r="D368" s="31" t="s">
        <v>116</v>
      </c>
      <c r="F368" s="20"/>
      <c r="H368" s="19">
        <f>B482</f>
        <v>1.86179289206548E-4</v>
      </c>
    </row>
    <row r="369" spans="1:9">
      <c r="C369" s="20" t="s">
        <v>225</v>
      </c>
      <c r="D369" s="20"/>
      <c r="E369" s="18">
        <f>G369*E364</f>
        <v>27.073333333333334</v>
      </c>
      <c r="F369" s="18">
        <f>E369*(365.25/7)</f>
        <v>1412.6478571428572</v>
      </c>
      <c r="G369" s="18">
        <v>0.62380952380952381</v>
      </c>
      <c r="I369" s="18">
        <f>F369*H370</f>
        <v>8.8809906091648821E-2</v>
      </c>
    </row>
    <row r="370" spans="1:9">
      <c r="C370" s="20"/>
      <c r="D370" s="29" t="s">
        <v>223</v>
      </c>
      <c r="H370" s="19">
        <f>B556</f>
        <v>6.2867688959137197E-5</v>
      </c>
    </row>
    <row r="371" spans="1:9" s="20" customFormat="1">
      <c r="B371" s="20" t="s">
        <v>226</v>
      </c>
      <c r="E371" s="20" t="s">
        <v>41</v>
      </c>
      <c r="F371" s="20" t="e">
        <f>E371*(365.25/7)</f>
        <v>#VALUE!</v>
      </c>
      <c r="G371" s="20">
        <v>1</v>
      </c>
      <c r="H371" s="30"/>
      <c r="I371" s="20">
        <f>0</f>
        <v>0</v>
      </c>
    </row>
    <row r="372" spans="1:9">
      <c r="C372" s="20" t="s">
        <v>226</v>
      </c>
      <c r="D372" s="20"/>
      <c r="E372" s="18" t="s">
        <v>41</v>
      </c>
      <c r="F372" s="20" t="e">
        <f>E372*(365.25/7)</f>
        <v>#VALUE!</v>
      </c>
      <c r="G372" s="18">
        <v>1</v>
      </c>
    </row>
    <row r="373" spans="1:9" s="20" customFormat="1">
      <c r="B373" s="20" t="s">
        <v>227</v>
      </c>
      <c r="E373" s="20">
        <f>E56</f>
        <v>31.2</v>
      </c>
      <c r="F373" s="20">
        <f>E373*(365.25/7)</f>
        <v>1627.9714285714285</v>
      </c>
      <c r="G373" s="20">
        <v>0.99310344827586206</v>
      </c>
      <c r="H373" s="30"/>
      <c r="I373" s="20">
        <f>SUM(I374,I375)</f>
        <v>0.28293712475025634</v>
      </c>
    </row>
    <row r="374" spans="1:9">
      <c r="C374" s="20" t="s">
        <v>228</v>
      </c>
      <c r="D374" s="20"/>
      <c r="E374" s="18">
        <f>G374*E373</f>
        <v>6.6703448275862067</v>
      </c>
      <c r="F374" s="18">
        <f>E374*(365.25/7)</f>
        <v>348.04906403940885</v>
      </c>
      <c r="G374" s="18">
        <v>0.21379310344827587</v>
      </c>
      <c r="I374" s="18">
        <f>F374*H376</f>
        <v>6.0910075467069072E-2</v>
      </c>
    </row>
    <row r="375" spans="1:9">
      <c r="C375" s="20" t="s">
        <v>229</v>
      </c>
      <c r="D375" s="20"/>
      <c r="E375" s="18">
        <f>G375*E373</f>
        <v>24.314482758620688</v>
      </c>
      <c r="F375" s="18">
        <f>E375*(365.25/7)</f>
        <v>1268.694975369458</v>
      </c>
      <c r="G375" s="18">
        <v>0.77931034482758621</v>
      </c>
      <c r="I375" s="18">
        <f>F375*H376</f>
        <v>0.22202704928318726</v>
      </c>
    </row>
    <row r="376" spans="1:9">
      <c r="C376" s="20"/>
      <c r="D376" s="31" t="s">
        <v>120</v>
      </c>
      <c r="H376" s="19">
        <f>B485</f>
        <v>1.7500427887998099E-4</v>
      </c>
      <c r="I376" s="33"/>
    </row>
    <row r="377" spans="1:9" s="20" customFormat="1">
      <c r="B377" s="20" t="s">
        <v>230</v>
      </c>
      <c r="E377" s="20">
        <f>E57</f>
        <v>83.1</v>
      </c>
      <c r="F377" s="20">
        <f>E377*(365.25/7)</f>
        <v>4336.0392857142851</v>
      </c>
      <c r="G377" s="20">
        <v>0.99760191846522783</v>
      </c>
      <c r="H377" s="30"/>
      <c r="I377" s="20">
        <f>SUM(I378,I380,I381,I382,I383,I384,I385)</f>
        <v>0.17752231176328642</v>
      </c>
    </row>
    <row r="378" spans="1:9">
      <c r="A378" s="18"/>
      <c r="C378" s="20" t="s">
        <v>231</v>
      </c>
      <c r="D378" s="20"/>
      <c r="E378" s="18">
        <f>G378*E377</f>
        <v>13.750359712230214</v>
      </c>
      <c r="F378" s="18">
        <f>E378*(365.25/7)</f>
        <v>717.47412641315509</v>
      </c>
      <c r="G378" s="18">
        <v>0.16546762589928057</v>
      </c>
      <c r="I378" s="18">
        <f>F378*H379</f>
        <v>2.8412369091658934E-2</v>
      </c>
    </row>
    <row r="379" spans="1:9">
      <c r="A379" s="18"/>
      <c r="C379" s="20"/>
      <c r="D379" s="3" t="s">
        <v>231</v>
      </c>
      <c r="H379" s="19">
        <f>B524</f>
        <v>3.9600548710655201E-5</v>
      </c>
    </row>
    <row r="380" spans="1:9">
      <c r="A380" s="18"/>
      <c r="C380" s="20" t="s">
        <v>232</v>
      </c>
      <c r="D380" s="20"/>
      <c r="E380" s="18">
        <f>G380*E377</f>
        <v>5.380575539568345</v>
      </c>
      <c r="F380" s="18">
        <f t="shared" ref="F380:F385" si="2">E380*(365.25/7)</f>
        <v>280.75074511819116</v>
      </c>
      <c r="G380" s="18">
        <v>6.4748201438848921E-2</v>
      </c>
      <c r="I380" s="18">
        <f>F380*H386</f>
        <v>1.1602214559463812E-2</v>
      </c>
    </row>
    <row r="381" spans="1:9">
      <c r="A381" s="18"/>
      <c r="C381" s="20" t="s">
        <v>233</v>
      </c>
      <c r="D381" s="20"/>
      <c r="E381" s="18">
        <f>G381*E377</f>
        <v>4.1848920863309349</v>
      </c>
      <c r="F381" s="18">
        <f t="shared" si="2"/>
        <v>218.36169064748199</v>
      </c>
      <c r="G381" s="18">
        <v>5.0359712230215826E-2</v>
      </c>
      <c r="I381" s="18">
        <f>F381*H386</f>
        <v>9.0239446573607413E-3</v>
      </c>
    </row>
    <row r="382" spans="1:9">
      <c r="A382" s="18"/>
      <c r="C382" s="20" t="s">
        <v>234</v>
      </c>
      <c r="D382" s="20"/>
      <c r="E382" s="18">
        <f>G382*E377</f>
        <v>13.750359712230214</v>
      </c>
      <c r="F382" s="18">
        <f t="shared" si="2"/>
        <v>717.47412641315509</v>
      </c>
      <c r="G382" s="18">
        <v>0.16546762589928057</v>
      </c>
      <c r="I382" s="18">
        <f>F382*$H$386</f>
        <v>2.9650103874185294E-2</v>
      </c>
    </row>
    <row r="383" spans="1:9">
      <c r="A383" s="18"/>
      <c r="C383" s="20" t="s">
        <v>235</v>
      </c>
      <c r="D383" s="20"/>
      <c r="E383" s="18">
        <f>G383*E377</f>
        <v>18.134532374100715</v>
      </c>
      <c r="F383" s="18">
        <f t="shared" si="2"/>
        <v>946.23399280575518</v>
      </c>
      <c r="G383" s="18">
        <v>0.21822541966426856</v>
      </c>
      <c r="I383" s="18">
        <f>F383*H386</f>
        <v>3.9103760181896541E-2</v>
      </c>
    </row>
    <row r="384" spans="1:9">
      <c r="A384" s="18"/>
      <c r="C384" s="20" t="s">
        <v>236</v>
      </c>
      <c r="D384" s="20"/>
      <c r="E384" s="18">
        <f>G384*E377</f>
        <v>22.51870503597122</v>
      </c>
      <c r="F384" s="18">
        <f t="shared" si="2"/>
        <v>1174.9938591983555</v>
      </c>
      <c r="G384" s="18">
        <v>0.27098321342925658</v>
      </c>
      <c r="I384" s="18">
        <f>F384*H386</f>
        <v>4.8557416489607805E-2</v>
      </c>
    </row>
    <row r="385" spans="1:9">
      <c r="A385" s="18"/>
      <c r="C385" s="20" t="s">
        <v>237</v>
      </c>
      <c r="D385" s="20"/>
      <c r="E385" s="18">
        <f>G385*E377</f>
        <v>5.1812949640287771</v>
      </c>
      <c r="F385" s="18">
        <f t="shared" si="2"/>
        <v>270.35256937307298</v>
      </c>
      <c r="G385" s="18">
        <v>6.235011990407674E-2</v>
      </c>
      <c r="I385" s="18">
        <f>F385*H386</f>
        <v>1.1172502909113301E-2</v>
      </c>
    </row>
    <row r="386" spans="1:9">
      <c r="A386" s="18"/>
      <c r="C386" s="20"/>
      <c r="D386" s="3" t="s">
        <v>238</v>
      </c>
      <c r="H386" s="19">
        <f>B525</f>
        <v>4.1325676819056998E-5</v>
      </c>
    </row>
    <row r="387" spans="1:9" s="20" customFormat="1">
      <c r="B387" s="20" t="s">
        <v>239</v>
      </c>
      <c r="E387" s="20">
        <f>E58</f>
        <v>7.8</v>
      </c>
      <c r="F387" s="20">
        <f>E387*(365.25/7)</f>
        <v>406.99285714285713</v>
      </c>
      <c r="G387" s="20">
        <v>1</v>
      </c>
      <c r="H387" s="30"/>
      <c r="I387" s="20">
        <f>F387*H390</f>
        <v>1.5690689363530422E-2</v>
      </c>
    </row>
    <row r="388" spans="1:9">
      <c r="A388" s="18"/>
      <c r="C388" s="20" t="s">
        <v>240</v>
      </c>
      <c r="D388" s="20"/>
      <c r="E388" s="18">
        <f>G388*E387</f>
        <v>7.8</v>
      </c>
      <c r="F388" s="18">
        <f>E388*(365.25/7)</f>
        <v>406.99285714285713</v>
      </c>
      <c r="G388" s="18">
        <v>1</v>
      </c>
    </row>
    <row r="389" spans="1:9">
      <c r="A389" s="18"/>
      <c r="C389" s="20" t="s">
        <v>241</v>
      </c>
      <c r="D389" s="20"/>
      <c r="E389" s="18" t="s">
        <v>242</v>
      </c>
      <c r="F389" s="18" t="e">
        <f>E389*(365.25/7)</f>
        <v>#VALUE!</v>
      </c>
    </row>
    <row r="390" spans="1:9">
      <c r="A390" s="18"/>
      <c r="C390" s="20"/>
      <c r="D390" s="31" t="s">
        <v>243</v>
      </c>
      <c r="H390" s="19">
        <f>B523</f>
        <v>3.8552738919501202E-5</v>
      </c>
    </row>
    <row r="391" spans="1:9" s="20" customFormat="1">
      <c r="B391" s="20" t="s">
        <v>244</v>
      </c>
      <c r="E391" s="20">
        <f>E400-SUM(E364,E373,E377,E387)</f>
        <v>22</v>
      </c>
      <c r="F391" s="20">
        <f>E391*(365.25/7)</f>
        <v>1147.9285714285716</v>
      </c>
      <c r="G391" s="20">
        <v>1</v>
      </c>
      <c r="H391" s="30"/>
      <c r="I391" s="20">
        <f>SUM(I392,I394,I398)</f>
        <v>9.29464654019867E-2</v>
      </c>
    </row>
    <row r="392" spans="1:9">
      <c r="A392" s="18"/>
      <c r="C392" s="20" t="s">
        <v>245</v>
      </c>
      <c r="D392" s="20"/>
      <c r="E392" s="18">
        <f>G392*E391</f>
        <v>4.0740740740740744</v>
      </c>
      <c r="F392" s="18">
        <f>E392*(365.25/7)</f>
        <v>212.57936507936512</v>
      </c>
      <c r="G392" s="18">
        <v>0.1851851851851852</v>
      </c>
      <c r="I392" s="18">
        <f>F392*H393</f>
        <v>2.0930698075654095E-2</v>
      </c>
    </row>
    <row r="393" spans="1:9">
      <c r="A393" s="18"/>
      <c r="C393" s="20"/>
      <c r="D393" s="31" t="s">
        <v>246</v>
      </c>
      <c r="H393" s="19">
        <f>B557</f>
        <v>9.8460629364659905E-5</v>
      </c>
    </row>
    <row r="394" spans="1:9">
      <c r="C394" s="20" t="s">
        <v>247</v>
      </c>
      <c r="D394" s="20"/>
      <c r="E394" s="18">
        <f>G394*E391</f>
        <v>4.617283950617284</v>
      </c>
      <c r="F394" s="18">
        <f>E394*(365.25/7)</f>
        <v>240.92328042328043</v>
      </c>
      <c r="G394" s="18">
        <v>0.20987654320987656</v>
      </c>
      <c r="I394" s="18">
        <f>F394*H395</f>
        <v>1.854951582647961E-2</v>
      </c>
    </row>
    <row r="395" spans="1:9">
      <c r="C395" s="20"/>
      <c r="D395" s="31" t="s">
        <v>196</v>
      </c>
      <c r="H395" s="19">
        <f>B536</f>
        <v>7.6993455318596804E-5</v>
      </c>
    </row>
    <row r="396" spans="1:9">
      <c r="C396" s="20" t="s">
        <v>248</v>
      </c>
      <c r="D396" s="32">
        <f>F391-SUM(F392,F394,F398)</f>
        <v>0</v>
      </c>
      <c r="E396" s="18" t="s">
        <v>41</v>
      </c>
      <c r="F396" s="18" t="e">
        <f>E396*(365.25/7)</f>
        <v>#VALUE!</v>
      </c>
      <c r="G396" s="18">
        <v>0</v>
      </c>
      <c r="I396" s="18">
        <v>0</v>
      </c>
    </row>
    <row r="397" spans="1:9">
      <c r="C397" s="20"/>
      <c r="D397" s="31" t="s">
        <v>248</v>
      </c>
      <c r="H397" s="19">
        <f>B531</f>
        <v>1.15280506405685E-4</v>
      </c>
    </row>
    <row r="398" spans="1:9">
      <c r="C398" s="20" t="s">
        <v>249</v>
      </c>
      <c r="D398" s="20"/>
      <c r="E398" s="18">
        <f>G398*E391</f>
        <v>13.308641975308642</v>
      </c>
      <c r="F398" s="18">
        <f>E398*(365.25/7)</f>
        <v>694.42592592592598</v>
      </c>
      <c r="G398" s="18">
        <v>0.60493827160493829</v>
      </c>
      <c r="I398" s="18">
        <f>F398*H399</f>
        <v>5.3466251499852999E-2</v>
      </c>
    </row>
    <row r="399" spans="1:9">
      <c r="C399" s="20"/>
      <c r="D399" s="31" t="s">
        <v>196</v>
      </c>
      <c r="H399" s="19">
        <f>B536</f>
        <v>7.6993455318596804E-5</v>
      </c>
    </row>
    <row r="400" spans="1:9" s="25" customFormat="1">
      <c r="A400" s="25" t="s">
        <v>250</v>
      </c>
      <c r="E400" s="25">
        <f>E53</f>
        <v>187.5</v>
      </c>
      <c r="F400" s="25">
        <f>E400*(365.25/7)</f>
        <v>9783.4821428571431</v>
      </c>
      <c r="H400" s="27"/>
      <c r="I400" s="25">
        <f>SUM(I364,I371,I373,I377,I387,I391)</f>
        <v>0.71545283465919218</v>
      </c>
    </row>
    <row r="401" spans="1:9">
      <c r="C401" s="20"/>
      <c r="D401" s="20"/>
      <c r="F401" s="20"/>
    </row>
    <row r="402" spans="1:9" s="20" customFormat="1">
      <c r="A402" s="20" t="s">
        <v>251</v>
      </c>
      <c r="H402" s="30"/>
    </row>
    <row r="403" spans="1:9" s="20" customFormat="1">
      <c r="B403" s="20" t="s">
        <v>252</v>
      </c>
      <c r="E403" s="20">
        <f>E61</f>
        <v>158.6</v>
      </c>
      <c r="F403" s="20">
        <f>E403*(365.25/7)</f>
        <v>8275.5214285714283</v>
      </c>
      <c r="G403" s="20">
        <v>0.9659574468085107</v>
      </c>
      <c r="H403" s="30"/>
      <c r="I403" s="20">
        <f>F403*H408</f>
        <v>0.31904401705845187</v>
      </c>
    </row>
    <row r="404" spans="1:9">
      <c r="C404" s="20" t="s">
        <v>253</v>
      </c>
      <c r="D404" s="20"/>
      <c r="E404" s="18">
        <f>G404*E403</f>
        <v>146.00198581560284</v>
      </c>
      <c r="F404" s="18">
        <f>E404*(365.25/7)</f>
        <v>7618.1750455927058</v>
      </c>
      <c r="G404" s="18">
        <v>0.92056737588652493</v>
      </c>
    </row>
    <row r="405" spans="1:9">
      <c r="C405" s="20" t="s">
        <v>254</v>
      </c>
      <c r="D405" s="20"/>
      <c r="E405" s="18">
        <f>G405*E403</f>
        <v>7.1988652482269506</v>
      </c>
      <c r="F405" s="18">
        <f>E405*(365.25/7)</f>
        <v>375.62650455927053</v>
      </c>
      <c r="G405" s="18">
        <v>4.5390070921985819E-2</v>
      </c>
    </row>
    <row r="406" spans="1:9">
      <c r="C406" s="20" t="s">
        <v>255</v>
      </c>
      <c r="D406" s="20"/>
      <c r="E406" s="18" t="s">
        <v>41</v>
      </c>
      <c r="F406" s="18" t="e">
        <f>E406*(365.25/7)</f>
        <v>#VALUE!</v>
      </c>
      <c r="G406" s="18">
        <v>3.40425531914893E-2</v>
      </c>
    </row>
    <row r="407" spans="1:9">
      <c r="C407" s="20" t="s">
        <v>256</v>
      </c>
      <c r="D407" s="20"/>
      <c r="E407" s="18">
        <f>G407*E403</f>
        <v>4.9492198581560292</v>
      </c>
      <c r="F407" s="18">
        <f>E407*(365.25/7)</f>
        <v>258.24322188449855</v>
      </c>
      <c r="G407" s="18">
        <v>3.1205673758865252E-2</v>
      </c>
    </row>
    <row r="408" spans="1:9">
      <c r="C408" s="20"/>
      <c r="D408" s="31" t="s">
        <v>243</v>
      </c>
      <c r="H408" s="19">
        <f>B523</f>
        <v>3.8552738919501202E-5</v>
      </c>
    </row>
    <row r="409" spans="1:9" s="20" customFormat="1">
      <c r="B409" s="20" t="s">
        <v>257</v>
      </c>
      <c r="E409" s="20">
        <f>E62</f>
        <v>32.6</v>
      </c>
      <c r="F409" s="20">
        <f>E409*(365.25/7)</f>
        <v>1701.0214285714287</v>
      </c>
      <c r="G409" s="20">
        <v>1</v>
      </c>
      <c r="H409" s="30"/>
      <c r="I409" s="20">
        <f>F409*H411</f>
        <v>6.5579035032191257E-2</v>
      </c>
    </row>
    <row r="410" spans="1:9">
      <c r="C410" s="20" t="s">
        <v>257</v>
      </c>
      <c r="D410" s="20"/>
      <c r="E410" s="18">
        <f>G410*E409</f>
        <v>32.6</v>
      </c>
      <c r="F410" s="18">
        <f>E410*(365.25/7)</f>
        <v>1701.0214285714287</v>
      </c>
      <c r="G410" s="18">
        <v>1</v>
      </c>
    </row>
    <row r="411" spans="1:9">
      <c r="C411" s="20"/>
      <c r="D411" s="31" t="s">
        <v>243</v>
      </c>
      <c r="H411" s="19">
        <f>B523</f>
        <v>3.8552738919501202E-5</v>
      </c>
    </row>
    <row r="412" spans="1:9" s="20" customFormat="1">
      <c r="B412" s="20" t="s">
        <v>258</v>
      </c>
      <c r="E412" s="20">
        <f>E63</f>
        <v>6.5</v>
      </c>
      <c r="F412" s="20">
        <f>E412*(365.25/7)</f>
        <v>339.16071428571428</v>
      </c>
      <c r="G412" s="20">
        <v>1</v>
      </c>
      <c r="H412" s="30"/>
      <c r="I412" s="20">
        <f>0</f>
        <v>0</v>
      </c>
    </row>
    <row r="413" spans="1:9">
      <c r="C413" s="20" t="s">
        <v>258</v>
      </c>
      <c r="D413" s="20"/>
      <c r="E413" s="18">
        <f>G413*E412</f>
        <v>6.5</v>
      </c>
      <c r="F413" s="18">
        <f>E413*(365.25/7)</f>
        <v>339.16071428571428</v>
      </c>
      <c r="G413" s="18">
        <v>1</v>
      </c>
    </row>
    <row r="414" spans="1:9" s="20" customFormat="1">
      <c r="B414" s="20" t="s">
        <v>259</v>
      </c>
      <c r="E414" s="20">
        <f>E424-SUM(E418,E412,E409,E403)</f>
        <v>1</v>
      </c>
      <c r="F414" s="20">
        <f>E414*(365.25/7)</f>
        <v>52.178571428571431</v>
      </c>
      <c r="G414" s="20">
        <v>1</v>
      </c>
      <c r="H414" s="30"/>
      <c r="I414" s="20">
        <f>F414*AVERAGE(H416:H417)</f>
        <v>6.0256863545339974E-3</v>
      </c>
    </row>
    <row r="415" spans="1:9">
      <c r="C415" s="20" t="s">
        <v>259</v>
      </c>
      <c r="D415" s="20"/>
      <c r="E415" s="18">
        <f>G415*E414</f>
        <v>1</v>
      </c>
      <c r="F415" s="18">
        <f>E415*(365.25/7)</f>
        <v>52.178571428571431</v>
      </c>
      <c r="G415" s="18">
        <v>1</v>
      </c>
    </row>
    <row r="416" spans="1:9">
      <c r="C416" s="20"/>
      <c r="D416" s="1" t="s">
        <v>90</v>
      </c>
      <c r="H416" s="19">
        <f>B541</f>
        <v>1.5141898909884401E-4</v>
      </c>
    </row>
    <row r="417" spans="1:12">
      <c r="C417" s="20"/>
      <c r="D417" s="1" t="s">
        <v>260</v>
      </c>
      <c r="H417" s="19">
        <f>B542</f>
        <v>7.9545032703964901E-5</v>
      </c>
    </row>
    <row r="418" spans="1:12" s="20" customFormat="1">
      <c r="B418" s="20" t="s">
        <v>261</v>
      </c>
      <c r="E418" s="20">
        <f>E65</f>
        <v>18</v>
      </c>
      <c r="F418" s="20">
        <f>E418*(365.25/7)</f>
        <v>939.21428571428578</v>
      </c>
      <c r="G418" s="20">
        <v>1</v>
      </c>
      <c r="H418" s="30"/>
      <c r="I418" s="20">
        <f>F418*AVERAGE(H420:H422)</f>
        <v>0.66804944798871946</v>
      </c>
    </row>
    <row r="419" spans="1:12">
      <c r="C419" s="20" t="s">
        <v>261</v>
      </c>
      <c r="D419" s="20"/>
      <c r="E419" s="18">
        <f>G419*E418</f>
        <v>18</v>
      </c>
      <c r="F419" s="18">
        <f>E419*(365.25/7)</f>
        <v>939.21428571428578</v>
      </c>
      <c r="G419" s="18">
        <v>1</v>
      </c>
    </row>
    <row r="420" spans="1:12">
      <c r="C420" s="20"/>
      <c r="D420" s="3" t="s">
        <v>194</v>
      </c>
      <c r="H420" s="19">
        <f>B552</f>
        <v>7.83164098367817E-5</v>
      </c>
    </row>
    <row r="421" spans="1:12">
      <c r="C421" s="20"/>
      <c r="D421" s="29" t="s">
        <v>153</v>
      </c>
      <c r="H421" s="19">
        <f>B511</f>
        <v>1.8306230266686399E-3</v>
      </c>
    </row>
    <row r="422" spans="1:12">
      <c r="C422" s="20"/>
      <c r="D422" s="28" t="s">
        <v>262</v>
      </c>
      <c r="F422" s="20"/>
      <c r="H422" s="19">
        <f>B510</f>
        <v>2.2491688835017299E-4</v>
      </c>
    </row>
    <row r="423" spans="1:12">
      <c r="C423" s="20"/>
      <c r="D423" s="20"/>
    </row>
    <row r="424" spans="1:12" s="25" customFormat="1">
      <c r="A424" s="25" t="s">
        <v>263</v>
      </c>
      <c r="E424" s="25">
        <f>E60</f>
        <v>216.7</v>
      </c>
      <c r="F424" s="25">
        <f>E424*(365.25/7)</f>
        <v>11307.096428571429</v>
      </c>
      <c r="H424" s="27"/>
      <c r="I424" s="25">
        <f>SUM(I403,I409,I412,I414,I418)</f>
        <v>1.0586981864338965</v>
      </c>
    </row>
    <row r="425" spans="1:12">
      <c r="F425" s="20"/>
    </row>
    <row r="426" spans="1:12" s="25" customFormat="1">
      <c r="A426" s="25" t="s">
        <v>264</v>
      </c>
      <c r="E426" s="25">
        <v>0</v>
      </c>
      <c r="F426" s="25">
        <f>E426*(365.25/7)</f>
        <v>0</v>
      </c>
      <c r="H426" s="27"/>
      <c r="I426" s="25">
        <f>0</f>
        <v>0</v>
      </c>
    </row>
    <row r="427" spans="1:12">
      <c r="F427" s="20"/>
    </row>
    <row r="428" spans="1:12" s="25" customFormat="1">
      <c r="A428" s="25" t="s">
        <v>265</v>
      </c>
      <c r="E428" s="25">
        <f>E3</f>
        <v>1863</v>
      </c>
      <c r="F428" s="25">
        <f>E428*(365.25/7)</f>
        <v>97208.67857142858</v>
      </c>
      <c r="H428" s="27"/>
      <c r="I428" s="26">
        <f>SUM(I424,I400,I361,I346,I301,I289,I251,I234,I200,I154,I135,I122)</f>
        <v>35.665866368265185</v>
      </c>
    </row>
    <row r="431" spans="1:12" s="21" customFormat="1">
      <c r="A431" s="20" t="s">
        <v>266</v>
      </c>
      <c r="B431" s="20" t="s">
        <v>381</v>
      </c>
      <c r="C431" s="20" t="s">
        <v>296</v>
      </c>
      <c r="D431" s="18"/>
      <c r="E431" s="18"/>
      <c r="F431" s="18"/>
      <c r="G431" s="18"/>
      <c r="H431" s="19"/>
      <c r="I431" s="18"/>
      <c r="J431" s="18"/>
      <c r="K431" s="18"/>
      <c r="L431" s="18"/>
    </row>
    <row r="432" spans="1:12" s="21" customFormat="1">
      <c r="A432" s="20" t="s">
        <v>268</v>
      </c>
      <c r="B432" s="18">
        <f>I122</f>
        <v>10.628786029682441</v>
      </c>
      <c r="C432" s="18">
        <v>6.2886743059876515</v>
      </c>
      <c r="D432" s="18"/>
      <c r="E432" s="18"/>
      <c r="F432" s="18"/>
      <c r="G432" s="18"/>
      <c r="H432" s="19"/>
      <c r="I432" s="18"/>
      <c r="J432" s="18"/>
      <c r="K432" s="18"/>
      <c r="L432" s="18"/>
    </row>
    <row r="433" spans="1:12" s="21" customFormat="1">
      <c r="A433" s="20" t="s">
        <v>269</v>
      </c>
      <c r="B433" s="18">
        <f>I135</f>
        <v>0.8773563465031512</v>
      </c>
      <c r="C433" s="18">
        <v>0.47695342000370855</v>
      </c>
      <c r="D433" s="18"/>
      <c r="E433" s="18"/>
      <c r="F433" s="18"/>
      <c r="G433" s="18"/>
      <c r="H433" s="19"/>
      <c r="I433" s="18"/>
      <c r="J433" s="18"/>
      <c r="K433" s="18"/>
      <c r="L433" s="18"/>
    </row>
    <row r="434" spans="1:12" s="21" customFormat="1">
      <c r="A434" s="20" t="s">
        <v>270</v>
      </c>
      <c r="B434" s="18">
        <f>I154</f>
        <v>1.0830606934697562</v>
      </c>
      <c r="C434" s="18">
        <v>1.0573878879794114</v>
      </c>
      <c r="D434" s="18"/>
      <c r="E434" s="18"/>
      <c r="F434" s="18"/>
      <c r="G434" s="18"/>
      <c r="H434" s="19"/>
      <c r="I434" s="18"/>
      <c r="J434" s="18"/>
      <c r="K434" s="18"/>
      <c r="L434" s="18"/>
    </row>
    <row r="435" spans="1:12" s="21" customFormat="1">
      <c r="A435" s="20" t="s">
        <v>271</v>
      </c>
      <c r="B435" s="18">
        <f>I200</f>
        <v>7.1151460537541258</v>
      </c>
      <c r="C435" s="18">
        <v>4.6912706630914327</v>
      </c>
      <c r="D435" s="18"/>
      <c r="E435" s="18"/>
      <c r="F435" s="18"/>
      <c r="G435" s="18"/>
      <c r="H435" s="19"/>
      <c r="I435" s="18"/>
      <c r="J435" s="18"/>
      <c r="K435" s="18"/>
      <c r="L435" s="18"/>
    </row>
    <row r="436" spans="1:12" s="21" customFormat="1">
      <c r="A436" s="20" t="s">
        <v>272</v>
      </c>
      <c r="B436" s="18">
        <f>I234</f>
        <v>1.1026566771402284</v>
      </c>
      <c r="C436" s="18">
        <v>0.76488209601336243</v>
      </c>
      <c r="D436" s="18"/>
      <c r="E436" s="18"/>
      <c r="F436" s="18"/>
      <c r="G436" s="18"/>
      <c r="H436" s="19"/>
      <c r="I436" s="18"/>
      <c r="J436" s="18"/>
      <c r="K436" s="18"/>
      <c r="L436" s="18"/>
    </row>
    <row r="437" spans="1:12" s="21" customFormat="1">
      <c r="A437" s="20" t="s">
        <v>273</v>
      </c>
      <c r="B437" s="18">
        <f>I251</f>
        <v>0.30537672951884565</v>
      </c>
      <c r="C437" s="18">
        <v>0.12964111787169974</v>
      </c>
      <c r="D437" s="18"/>
      <c r="E437" s="18"/>
      <c r="F437" s="18"/>
      <c r="G437" s="18"/>
      <c r="H437" s="19"/>
      <c r="I437" s="18"/>
      <c r="J437" s="18"/>
      <c r="K437" s="18"/>
      <c r="L437" s="18"/>
    </row>
    <row r="438" spans="1:12" s="21" customFormat="1">
      <c r="A438" s="20" t="s">
        <v>274</v>
      </c>
      <c r="B438" s="18">
        <f>I289</f>
        <v>10.589551720714205</v>
      </c>
      <c r="C438" s="18">
        <v>5.3098370841474249</v>
      </c>
      <c r="D438" s="18"/>
      <c r="E438" s="18"/>
      <c r="F438" s="20"/>
      <c r="G438" s="23"/>
      <c r="H438" s="19"/>
      <c r="I438" s="18"/>
      <c r="J438" s="18"/>
      <c r="K438" s="18"/>
      <c r="L438" s="18"/>
    </row>
    <row r="439" spans="1:12" s="21" customFormat="1">
      <c r="A439" s="20" t="s">
        <v>276</v>
      </c>
      <c r="B439" s="18">
        <f>I301</f>
        <v>0.1460082656382436</v>
      </c>
      <c r="C439" s="18">
        <v>9.1876635640713952E-2</v>
      </c>
      <c r="D439" s="18"/>
      <c r="E439" s="18"/>
      <c r="F439" s="18"/>
      <c r="G439" s="18"/>
      <c r="H439" s="19"/>
      <c r="I439" s="18"/>
      <c r="J439" s="18"/>
      <c r="K439" s="18"/>
      <c r="L439" s="18"/>
    </row>
    <row r="440" spans="1:12" s="21" customFormat="1">
      <c r="A440" s="20" t="s">
        <v>277</v>
      </c>
      <c r="B440" s="21">
        <f>I346</f>
        <v>2.0437728307510925</v>
      </c>
      <c r="C440" s="18">
        <v>0.96542231057705852</v>
      </c>
      <c r="D440" s="18"/>
      <c r="E440" s="18"/>
      <c r="F440" s="18"/>
      <c r="G440" s="18"/>
      <c r="H440" s="19"/>
      <c r="I440" s="18"/>
      <c r="J440" s="18"/>
      <c r="K440" s="18"/>
      <c r="L440" s="18"/>
    </row>
    <row r="441" spans="1:12" s="21" customFormat="1">
      <c r="A441" s="20" t="s">
        <v>278</v>
      </c>
      <c r="B441" s="21">
        <f>I361</f>
        <v>0</v>
      </c>
      <c r="C441" s="18">
        <v>0</v>
      </c>
      <c r="D441" s="18"/>
      <c r="E441" s="18"/>
      <c r="F441" s="18"/>
      <c r="G441" s="18"/>
      <c r="H441" s="19"/>
      <c r="I441" s="18"/>
      <c r="J441" s="18"/>
      <c r="K441" s="18"/>
      <c r="L441" s="18"/>
    </row>
    <row r="442" spans="1:12" s="21" customFormat="1">
      <c r="A442" s="20" t="s">
        <v>279</v>
      </c>
      <c r="B442" s="18">
        <f>I400</f>
        <v>0.71545283465919218</v>
      </c>
      <c r="C442" s="18">
        <v>0.33607349339647852</v>
      </c>
      <c r="D442" s="18"/>
      <c r="E442" s="18"/>
      <c r="F442" s="18"/>
      <c r="G442" s="18"/>
      <c r="H442" s="19"/>
      <c r="I442" s="18"/>
      <c r="J442" s="18"/>
      <c r="K442" s="18"/>
      <c r="L442" s="18"/>
    </row>
    <row r="443" spans="1:12" s="21" customFormat="1">
      <c r="A443" s="20" t="s">
        <v>280</v>
      </c>
      <c r="B443" s="18">
        <f>I424</f>
        <v>1.0586981864338965</v>
      </c>
      <c r="C443" s="18">
        <v>0.44752421922903396</v>
      </c>
      <c r="D443" s="18"/>
      <c r="E443" s="18"/>
      <c r="F443" s="18"/>
      <c r="G443" s="18"/>
      <c r="H443" s="19"/>
      <c r="I443" s="18"/>
      <c r="J443" s="18"/>
      <c r="K443" s="18"/>
      <c r="L443" s="18"/>
    </row>
    <row r="444" spans="1:12" s="21" customFormat="1">
      <c r="A444" s="20" t="s">
        <v>281</v>
      </c>
      <c r="B444" s="20">
        <f>SUM(B432:B443)</f>
        <v>35.665866368265171</v>
      </c>
      <c r="C444" s="20">
        <v>20.559543233937976</v>
      </c>
      <c r="D444" s="18"/>
      <c r="E444" s="18"/>
      <c r="F444" s="18"/>
      <c r="G444" s="18"/>
      <c r="H444" s="19"/>
      <c r="I444" s="18"/>
      <c r="J444" s="18"/>
      <c r="K444" s="18"/>
      <c r="L444" s="18"/>
    </row>
    <row r="450" spans="1:2">
      <c r="A450" s="24" t="s">
        <v>378</v>
      </c>
      <c r="B450" s="23"/>
    </row>
    <row r="451" spans="1:2">
      <c r="A451" s="24" t="s">
        <v>377</v>
      </c>
      <c r="B451" s="23" t="s">
        <v>376</v>
      </c>
    </row>
    <row r="452" spans="1:2" ht="15">
      <c r="A452" s="22" t="s">
        <v>14</v>
      </c>
      <c r="B452" s="97">
        <v>2.09658137894879E-3</v>
      </c>
    </row>
    <row r="453" spans="1:2" ht="15">
      <c r="A453" s="22" t="s">
        <v>18</v>
      </c>
      <c r="B453" s="98">
        <v>3.4850447505856098E-3</v>
      </c>
    </row>
    <row r="454" spans="1:2" ht="15">
      <c r="A454" s="22" t="s">
        <v>27</v>
      </c>
      <c r="B454" s="98">
        <v>2.9799597648393701E-3</v>
      </c>
    </row>
    <row r="455" spans="1:2" ht="15">
      <c r="A455" s="22" t="s">
        <v>19</v>
      </c>
      <c r="B455" s="98">
        <v>4.2646215314859999E-4</v>
      </c>
    </row>
    <row r="456" spans="1:2" ht="15">
      <c r="A456" s="22" t="s">
        <v>375</v>
      </c>
      <c r="B456" s="98">
        <v>3.16221760814616E-4</v>
      </c>
    </row>
    <row r="457" spans="1:2" ht="15">
      <c r="A457" s="22" t="s">
        <v>22</v>
      </c>
      <c r="B457" s="98">
        <v>6.0573063602221001E-4</v>
      </c>
    </row>
    <row r="458" spans="1:2" ht="15">
      <c r="A458" s="22" t="s">
        <v>374</v>
      </c>
      <c r="B458" s="98">
        <v>3.5003863958942E-4</v>
      </c>
    </row>
    <row r="459" spans="1:2" ht="15">
      <c r="A459" s="22" t="s">
        <v>99</v>
      </c>
      <c r="B459" s="98">
        <v>2.8212241306802699E-4</v>
      </c>
    </row>
    <row r="460" spans="1:2" ht="15">
      <c r="A460" s="22" t="s">
        <v>373</v>
      </c>
      <c r="B460" s="98">
        <v>1.6379629463826999E-4</v>
      </c>
    </row>
    <row r="461" spans="1:2" ht="15">
      <c r="A461" s="22" t="s">
        <v>372</v>
      </c>
      <c r="B461" s="98">
        <v>3.04128858030873E-4</v>
      </c>
    </row>
    <row r="462" spans="1:2" ht="15">
      <c r="A462" s="22" t="s">
        <v>371</v>
      </c>
      <c r="B462" s="98">
        <v>2.1426823891906201E-4</v>
      </c>
    </row>
    <row r="463" spans="1:2" ht="15">
      <c r="A463" s="22" t="s">
        <v>20</v>
      </c>
      <c r="B463" s="98">
        <v>2.5044528042333499E-3</v>
      </c>
    </row>
    <row r="464" spans="1:2" ht="15">
      <c r="A464" s="22" t="s">
        <v>23</v>
      </c>
      <c r="B464" s="98">
        <v>3.7284776082494302E-4</v>
      </c>
    </row>
    <row r="465" spans="1:2" ht="15">
      <c r="A465" s="22" t="s">
        <v>28</v>
      </c>
      <c r="B465" s="98">
        <v>1.7835862330489701E-3</v>
      </c>
    </row>
    <row r="466" spans="1:2" ht="15">
      <c r="A466" s="22" t="s">
        <v>15</v>
      </c>
      <c r="B466" s="98">
        <v>4.00513731321467E-4</v>
      </c>
    </row>
    <row r="467" spans="1:2" ht="15">
      <c r="A467" s="22" t="s">
        <v>36</v>
      </c>
      <c r="B467" s="98">
        <v>3.0795779023961499E-4</v>
      </c>
    </row>
    <row r="468" spans="1:2" ht="15">
      <c r="A468" s="22" t="s">
        <v>67</v>
      </c>
      <c r="B468" s="98">
        <v>2.5698777452277098E-4</v>
      </c>
    </row>
    <row r="469" spans="1:2" ht="15">
      <c r="A469" s="22" t="s">
        <v>68</v>
      </c>
      <c r="B469" s="98">
        <v>2.3781103369882801E-4</v>
      </c>
    </row>
    <row r="470" spans="1:2" ht="15">
      <c r="A470" s="22" t="s">
        <v>79</v>
      </c>
      <c r="B470" s="98">
        <v>2.8510464047079402E-4</v>
      </c>
    </row>
    <row r="471" spans="1:2" ht="15">
      <c r="A471" s="22" t="s">
        <v>204</v>
      </c>
      <c r="B471" s="98">
        <v>4.2429469718917702E-4</v>
      </c>
    </row>
    <row r="472" spans="1:2" ht="15">
      <c r="A472" s="22" t="s">
        <v>370</v>
      </c>
      <c r="B472" s="98">
        <v>2.3537496975131701E-4</v>
      </c>
    </row>
    <row r="473" spans="1:2" ht="15">
      <c r="A473" s="22" t="s">
        <v>101</v>
      </c>
      <c r="B473" s="98">
        <v>2.2101685648552401E-4</v>
      </c>
    </row>
    <row r="474" spans="1:2" ht="15">
      <c r="A474" s="22" t="s">
        <v>369</v>
      </c>
      <c r="B474" s="98">
        <v>1.30914005197196E-3</v>
      </c>
    </row>
    <row r="475" spans="1:2" ht="15">
      <c r="A475" s="22" t="s">
        <v>188</v>
      </c>
      <c r="B475" s="98">
        <v>4.5210121164281699E-4</v>
      </c>
    </row>
    <row r="476" spans="1:2" ht="15">
      <c r="A476" s="22" t="s">
        <v>126</v>
      </c>
      <c r="B476" s="98">
        <v>1.8093957755303699E-4</v>
      </c>
    </row>
    <row r="477" spans="1:2" ht="15">
      <c r="A477" s="22" t="s">
        <v>368</v>
      </c>
      <c r="B477" s="98">
        <v>2.0134941272049499E-4</v>
      </c>
    </row>
    <row r="478" spans="1:2" ht="15">
      <c r="A478" s="22" t="s">
        <v>78</v>
      </c>
      <c r="B478" s="98">
        <v>8.8192919598841597E-4</v>
      </c>
    </row>
    <row r="479" spans="1:2" ht="15">
      <c r="A479" s="22" t="s">
        <v>77</v>
      </c>
      <c r="B479" s="98">
        <v>1.4906108433209899E-3</v>
      </c>
    </row>
    <row r="480" spans="1:2" ht="15">
      <c r="A480" s="22" t="s">
        <v>367</v>
      </c>
      <c r="B480" s="98">
        <v>3.0278544086953703E-4</v>
      </c>
    </row>
    <row r="481" spans="1:2" ht="15">
      <c r="A481" s="22" t="s">
        <v>149</v>
      </c>
      <c r="B481" s="98">
        <v>1.3813185493773399E-4</v>
      </c>
    </row>
    <row r="482" spans="1:2" ht="15">
      <c r="A482" s="22" t="s">
        <v>116</v>
      </c>
      <c r="B482" s="98">
        <v>1.86179289206548E-4</v>
      </c>
    </row>
    <row r="483" spans="1:2" ht="15">
      <c r="A483" s="22" t="s">
        <v>366</v>
      </c>
      <c r="B483" s="98">
        <v>1.8017414594200101E-4</v>
      </c>
    </row>
    <row r="484" spans="1:2" ht="15">
      <c r="A484" s="22" t="s">
        <v>109</v>
      </c>
      <c r="B484" s="98">
        <v>2.2020865411952401E-4</v>
      </c>
    </row>
    <row r="485" spans="1:2" ht="15">
      <c r="A485" s="22" t="s">
        <v>120</v>
      </c>
      <c r="B485" s="98">
        <v>1.7500427887998099E-4</v>
      </c>
    </row>
    <row r="486" spans="1:2" ht="15">
      <c r="A486" s="22" t="s">
        <v>365</v>
      </c>
      <c r="B486" s="98">
        <v>1.8557883342110301E-3</v>
      </c>
    </row>
    <row r="487" spans="1:2" ht="15">
      <c r="A487" s="22" t="s">
        <v>364</v>
      </c>
      <c r="B487" s="98">
        <v>4.6957452757937602E-4</v>
      </c>
    </row>
    <row r="488" spans="1:2" ht="15">
      <c r="A488" s="22" t="s">
        <v>97</v>
      </c>
      <c r="B488" s="98">
        <v>7.1131771111942403E-4</v>
      </c>
    </row>
    <row r="489" spans="1:2" ht="15">
      <c r="A489" s="22" t="s">
        <v>86</v>
      </c>
      <c r="B489" s="98">
        <v>1.3332638599674901E-4</v>
      </c>
    </row>
    <row r="490" spans="1:2" ht="15">
      <c r="A490" s="22" t="s">
        <v>363</v>
      </c>
      <c r="B490" s="98">
        <v>1.0116936822471401E-4</v>
      </c>
    </row>
    <row r="491" spans="1:2" ht="15">
      <c r="A491" s="22" t="s">
        <v>88</v>
      </c>
      <c r="B491" s="98">
        <v>1.7607081978696001E-4</v>
      </c>
    </row>
    <row r="492" spans="1:2" ht="15">
      <c r="A492" s="22" t="s">
        <v>362</v>
      </c>
      <c r="B492" s="98">
        <v>1.9291367456093599E-4</v>
      </c>
    </row>
    <row r="493" spans="1:2" ht="15">
      <c r="A493" s="22" t="s">
        <v>361</v>
      </c>
      <c r="B493" s="98">
        <v>2.46015738968244E-4</v>
      </c>
    </row>
    <row r="494" spans="1:2" ht="15">
      <c r="A494" s="22" t="s">
        <v>360</v>
      </c>
      <c r="B494" s="98">
        <v>2.29829646255223E-4</v>
      </c>
    </row>
    <row r="495" spans="1:2" ht="15">
      <c r="A495" s="22" t="s">
        <v>359</v>
      </c>
      <c r="B495" s="98">
        <v>1.62547995106097E-4</v>
      </c>
    </row>
    <row r="496" spans="1:2" ht="15">
      <c r="A496" s="22" t="s">
        <v>358</v>
      </c>
      <c r="B496" s="98">
        <v>2.7071423837634701E-4</v>
      </c>
    </row>
    <row r="497" spans="1:2" ht="15">
      <c r="A497" s="22" t="s">
        <v>357</v>
      </c>
      <c r="B497" s="98">
        <v>1.2407575891945901E-4</v>
      </c>
    </row>
    <row r="498" spans="1:2" ht="15">
      <c r="A498" s="22" t="s">
        <v>356</v>
      </c>
      <c r="B498" s="98">
        <v>1.2931837656743301E-4</v>
      </c>
    </row>
    <row r="499" spans="1:2" ht="15">
      <c r="A499" s="22" t="s">
        <v>355</v>
      </c>
      <c r="B499" s="98">
        <v>3.09303029126747E-4</v>
      </c>
    </row>
    <row r="500" spans="1:2" ht="15">
      <c r="A500" s="22" t="s">
        <v>354</v>
      </c>
      <c r="B500" s="98">
        <v>1.62564390405725E-4</v>
      </c>
    </row>
    <row r="501" spans="1:2" ht="15">
      <c r="A501" s="22" t="s">
        <v>353</v>
      </c>
      <c r="B501" s="99">
        <v>7.8670160806019004E-5</v>
      </c>
    </row>
    <row r="502" spans="1:2" ht="15">
      <c r="A502" s="22" t="s">
        <v>352</v>
      </c>
      <c r="B502" s="98">
        <v>1.17793071161874E-4</v>
      </c>
    </row>
    <row r="503" spans="1:2" ht="15">
      <c r="A503" s="22" t="s">
        <v>351</v>
      </c>
      <c r="B503" s="98">
        <v>2.27005718216138E-4</v>
      </c>
    </row>
    <row r="504" spans="1:2" ht="15">
      <c r="A504" s="22" t="s">
        <v>350</v>
      </c>
      <c r="B504" s="98">
        <v>1.8818123862125E-4</v>
      </c>
    </row>
    <row r="505" spans="1:2" ht="15">
      <c r="A505" s="22" t="s">
        <v>349</v>
      </c>
      <c r="B505" s="98">
        <v>1.2076781190005101E-4</v>
      </c>
    </row>
    <row r="506" spans="1:2" ht="15">
      <c r="A506" s="22" t="s">
        <v>348</v>
      </c>
      <c r="B506" s="98">
        <v>1.32832562396352E-4</v>
      </c>
    </row>
    <row r="507" spans="1:2" ht="15">
      <c r="A507" s="22" t="s">
        <v>347</v>
      </c>
      <c r="B507" s="98">
        <v>1.05678258238894E-4</v>
      </c>
    </row>
    <row r="508" spans="1:2" ht="15">
      <c r="A508" s="22" t="s">
        <v>346</v>
      </c>
      <c r="B508" s="98">
        <v>1.4974191786024601E-4</v>
      </c>
    </row>
    <row r="509" spans="1:2" ht="15">
      <c r="A509" s="22" t="s">
        <v>206</v>
      </c>
      <c r="B509" s="98">
        <v>2.0087820690045899E-4</v>
      </c>
    </row>
    <row r="510" spans="1:2" ht="15">
      <c r="A510" s="22" t="s">
        <v>262</v>
      </c>
      <c r="B510" s="98">
        <v>2.2491688835017299E-4</v>
      </c>
    </row>
    <row r="511" spans="1:2" ht="15">
      <c r="A511" s="22" t="s">
        <v>153</v>
      </c>
      <c r="B511" s="98">
        <v>1.8306230266686399E-3</v>
      </c>
    </row>
    <row r="512" spans="1:2" ht="15">
      <c r="A512" s="22" t="s">
        <v>160</v>
      </c>
      <c r="B512" s="98">
        <v>1.6680799960183501E-3</v>
      </c>
    </row>
    <row r="513" spans="1:2" ht="15">
      <c r="A513" s="22" t="s">
        <v>166</v>
      </c>
      <c r="B513" s="98">
        <v>5.3891618042085205E-4</v>
      </c>
    </row>
    <row r="514" spans="1:2" ht="15">
      <c r="A514" s="22" t="s">
        <v>163</v>
      </c>
      <c r="B514" s="98">
        <v>8.3159559526369898E-4</v>
      </c>
    </row>
    <row r="515" spans="1:2" ht="15">
      <c r="A515" s="22" t="s">
        <v>172</v>
      </c>
      <c r="B515" s="98">
        <v>2.26035207111457E-4</v>
      </c>
    </row>
    <row r="516" spans="1:2" ht="15">
      <c r="A516" s="22" t="s">
        <v>157</v>
      </c>
      <c r="B516" s="98">
        <v>2.3167452901759201E-4</v>
      </c>
    </row>
    <row r="517" spans="1:2" ht="15">
      <c r="A517" s="22" t="s">
        <v>345</v>
      </c>
      <c r="B517" s="98">
        <v>1.80454518887764E-4</v>
      </c>
    </row>
    <row r="518" spans="1:2" ht="15">
      <c r="A518" s="22" t="s">
        <v>344</v>
      </c>
      <c r="B518" s="98">
        <v>2.3157387235891999E-4</v>
      </c>
    </row>
    <row r="519" spans="1:2" ht="15">
      <c r="A519" s="22" t="s">
        <v>343</v>
      </c>
      <c r="B519" s="99">
        <v>8.7320379796792293E-5</v>
      </c>
    </row>
    <row r="520" spans="1:2" ht="15">
      <c r="A520" s="22" t="s">
        <v>342</v>
      </c>
      <c r="B520" s="99">
        <v>7.0953489403808898E-5</v>
      </c>
    </row>
    <row r="521" spans="1:2" ht="15">
      <c r="A521" s="22" t="s">
        <v>341</v>
      </c>
      <c r="B521" s="99">
        <v>4.4616305779983597E-5</v>
      </c>
    </row>
    <row r="522" spans="1:2" ht="15">
      <c r="A522" s="22" t="s">
        <v>340</v>
      </c>
      <c r="B522" s="99">
        <v>4.9210417362855903E-5</v>
      </c>
    </row>
    <row r="523" spans="1:2" ht="15">
      <c r="A523" s="22" t="s">
        <v>339</v>
      </c>
      <c r="B523" s="99">
        <v>3.8552738919501202E-5</v>
      </c>
    </row>
    <row r="524" spans="1:2" ht="15">
      <c r="A524" s="22" t="s">
        <v>231</v>
      </c>
      <c r="B524" s="99">
        <v>3.9600548710655201E-5</v>
      </c>
    </row>
    <row r="525" spans="1:2" ht="15">
      <c r="A525" s="22" t="s">
        <v>238</v>
      </c>
      <c r="B525" s="99">
        <v>4.1325676819056998E-5</v>
      </c>
    </row>
    <row r="526" spans="1:2" ht="15">
      <c r="A526" s="22" t="s">
        <v>338</v>
      </c>
      <c r="B526" s="99">
        <v>9.7014250865267798E-5</v>
      </c>
    </row>
    <row r="527" spans="1:2" ht="15">
      <c r="A527" s="22" t="s">
        <v>337</v>
      </c>
      <c r="B527" s="99">
        <v>5.0835037406928897E-5</v>
      </c>
    </row>
    <row r="528" spans="1:2" ht="15">
      <c r="A528" s="22" t="s">
        <v>118</v>
      </c>
      <c r="B528" s="99">
        <v>8.1150172821881203E-5</v>
      </c>
    </row>
    <row r="529" spans="1:2" ht="15">
      <c r="A529" s="22" t="s">
        <v>72</v>
      </c>
      <c r="B529" s="99">
        <v>7.7595885697333093E-5</v>
      </c>
    </row>
    <row r="530" spans="1:2" ht="15">
      <c r="A530" s="22" t="s">
        <v>336</v>
      </c>
      <c r="B530" s="98">
        <v>1.4048433605424299E-4</v>
      </c>
    </row>
    <row r="531" spans="1:2" ht="15">
      <c r="A531" s="22" t="s">
        <v>248</v>
      </c>
      <c r="B531" s="98">
        <v>1.15280506405685E-4</v>
      </c>
    </row>
    <row r="532" spans="1:2" ht="15">
      <c r="A532" s="22" t="s">
        <v>104</v>
      </c>
      <c r="B532" s="99">
        <v>5.74745177725748E-5</v>
      </c>
    </row>
    <row r="533" spans="1:2" ht="15">
      <c r="A533" s="22" t="s">
        <v>335</v>
      </c>
      <c r="B533" s="99">
        <v>9.8779584011200101E-5</v>
      </c>
    </row>
    <row r="534" spans="1:2" ht="15">
      <c r="A534" s="22" t="s">
        <v>334</v>
      </c>
      <c r="B534" s="99">
        <v>3.8801948302030302E-5</v>
      </c>
    </row>
    <row r="535" spans="1:2" ht="15">
      <c r="A535" s="22" t="s">
        <v>333</v>
      </c>
      <c r="B535" s="99">
        <v>8.8833822320444805E-5</v>
      </c>
    </row>
    <row r="536" spans="1:2" ht="15">
      <c r="A536" s="22" t="s">
        <v>196</v>
      </c>
      <c r="B536" s="99">
        <v>7.6993455318596804E-5</v>
      </c>
    </row>
    <row r="537" spans="1:2" ht="15">
      <c r="A537" s="22" t="s">
        <v>332</v>
      </c>
      <c r="B537" s="99">
        <v>5.8997807376200297E-5</v>
      </c>
    </row>
    <row r="538" spans="1:2" ht="15">
      <c r="A538" s="22" t="s">
        <v>331</v>
      </c>
      <c r="B538" s="98">
        <v>1.07390774204486E-4</v>
      </c>
    </row>
    <row r="539" spans="1:2" ht="15">
      <c r="A539" s="22" t="s">
        <v>330</v>
      </c>
      <c r="B539" s="99">
        <v>7.0315164320285304E-5</v>
      </c>
    </row>
    <row r="540" spans="1:2" ht="15">
      <c r="A540" s="22" t="s">
        <v>92</v>
      </c>
      <c r="B540" s="98">
        <v>1.07134259040347E-4</v>
      </c>
    </row>
    <row r="541" spans="1:2" ht="15">
      <c r="A541" s="22" t="s">
        <v>90</v>
      </c>
      <c r="B541" s="98">
        <v>1.5141898909884401E-4</v>
      </c>
    </row>
    <row r="542" spans="1:2" ht="15">
      <c r="A542" s="22" t="s">
        <v>260</v>
      </c>
      <c r="B542" s="99">
        <v>7.9545032703964901E-5</v>
      </c>
    </row>
    <row r="543" spans="1:2" ht="15">
      <c r="A543" s="22" t="s">
        <v>329</v>
      </c>
      <c r="B543" s="98">
        <v>1.15802135441583E-4</v>
      </c>
    </row>
    <row r="544" spans="1:2" ht="15">
      <c r="A544" s="22" t="s">
        <v>328</v>
      </c>
      <c r="B544" s="99">
        <v>6.1915790017663693E-5</v>
      </c>
    </row>
    <row r="545" spans="1:2" ht="15">
      <c r="A545" s="22" t="s">
        <v>212</v>
      </c>
      <c r="B545" s="99">
        <v>5.0201254900354902E-5</v>
      </c>
    </row>
    <row r="546" spans="1:2" ht="15">
      <c r="A546" s="22" t="s">
        <v>214</v>
      </c>
      <c r="B546" s="99">
        <v>6.5532644314399599E-5</v>
      </c>
    </row>
    <row r="547" spans="1:2" ht="15">
      <c r="A547" s="22" t="s">
        <v>216</v>
      </c>
      <c r="B547" s="98">
        <v>1.1039136985490801E-4</v>
      </c>
    </row>
    <row r="548" spans="1:2" ht="15">
      <c r="A548" s="22" t="s">
        <v>218</v>
      </c>
      <c r="B548" s="98">
        <v>1.0301268784132101E-4</v>
      </c>
    </row>
    <row r="549" spans="1:2" ht="15">
      <c r="A549" s="22" t="s">
        <v>141</v>
      </c>
      <c r="B549" s="99">
        <v>9.0255901394909502E-5</v>
      </c>
    </row>
    <row r="550" spans="1:2" ht="15">
      <c r="A550" s="22" t="s">
        <v>139</v>
      </c>
      <c r="B550" s="99">
        <v>5.1222445237656699E-5</v>
      </c>
    </row>
    <row r="551" spans="1:2" ht="15">
      <c r="A551" s="22" t="s">
        <v>327</v>
      </c>
      <c r="B551" s="99">
        <v>8.3530743180620405E-5</v>
      </c>
    </row>
    <row r="552" spans="1:2" ht="15">
      <c r="A552" s="22" t="s">
        <v>194</v>
      </c>
      <c r="B552" s="99">
        <v>7.83164098367817E-5</v>
      </c>
    </row>
    <row r="553" spans="1:2" ht="15">
      <c r="A553" s="22" t="s">
        <v>192</v>
      </c>
      <c r="B553" s="98">
        <v>1.49002041970008E-4</v>
      </c>
    </row>
    <row r="554" spans="1:2" ht="15">
      <c r="A554" s="22" t="s">
        <v>198</v>
      </c>
      <c r="B554" s="99">
        <v>5.3163499302144998E-5</v>
      </c>
    </row>
    <row r="555" spans="1:2" ht="15">
      <c r="A555" s="22" t="s">
        <v>84</v>
      </c>
      <c r="B555" s="98">
        <v>1.06648610536075E-4</v>
      </c>
    </row>
    <row r="556" spans="1:2" ht="15">
      <c r="A556" s="22" t="s">
        <v>128</v>
      </c>
      <c r="B556" s="99">
        <v>6.2867688959137197E-5</v>
      </c>
    </row>
    <row r="557" spans="1:2" ht="15">
      <c r="A557" s="22" t="s">
        <v>326</v>
      </c>
      <c r="B557" s="100">
        <v>9.8460629364659905E-5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73"/>
  <sheetViews>
    <sheetView showGridLines="0" topLeftCell="A38" workbookViewId="0">
      <selection activeCell="E7" sqref="E7"/>
    </sheetView>
  </sheetViews>
  <sheetFormatPr defaultRowHeight="12.75"/>
  <cols>
    <col min="1" max="3" width="27.42578125" style="4" customWidth="1"/>
    <col min="4" max="4" width="2.42578125" style="4" customWidth="1"/>
    <col min="5" max="16384" width="9.140625" style="4"/>
  </cols>
  <sheetData>
    <row r="1" spans="1:14" hidden="1">
      <c r="A1" s="15" t="e">
        <f ca="1">DotStatQuery(B1)</f>
        <v>#NAME?</v>
      </c>
      <c r="B1" s="15" t="s">
        <v>315</v>
      </c>
    </row>
    <row r="2" spans="1:14" ht="45.75">
      <c r="A2" s="14" t="s">
        <v>314</v>
      </c>
    </row>
    <row r="3" spans="1:14" ht="21">
      <c r="A3" s="79" t="s">
        <v>313</v>
      </c>
      <c r="B3" s="80"/>
      <c r="C3" s="80"/>
      <c r="D3" s="81"/>
      <c r="E3" s="13" t="s">
        <v>312</v>
      </c>
      <c r="F3" s="12" t="s">
        <v>311</v>
      </c>
      <c r="G3" s="12" t="s">
        <v>310</v>
      </c>
      <c r="H3" s="12" t="s">
        <v>309</v>
      </c>
      <c r="I3" s="12" t="s">
        <v>308</v>
      </c>
      <c r="J3" s="12" t="s">
        <v>307</v>
      </c>
      <c r="K3" s="12" t="s">
        <v>306</v>
      </c>
      <c r="L3" s="12" t="s">
        <v>305</v>
      </c>
      <c r="M3" s="12" t="s">
        <v>304</v>
      </c>
      <c r="N3" s="12" t="s">
        <v>303</v>
      </c>
    </row>
    <row r="4" spans="1:14">
      <c r="A4" s="79" t="s">
        <v>302</v>
      </c>
      <c r="B4" s="80"/>
      <c r="C4" s="80"/>
      <c r="D4" s="81"/>
      <c r="E4" s="82" t="s">
        <v>301</v>
      </c>
      <c r="F4" s="83"/>
      <c r="G4" s="83"/>
      <c r="H4" s="83"/>
      <c r="I4" s="83"/>
      <c r="J4" s="83"/>
      <c r="K4" s="83"/>
      <c r="L4" s="83"/>
      <c r="M4" s="83"/>
      <c r="N4" s="84"/>
    </row>
    <row r="5" spans="1:14">
      <c r="A5" s="85" t="s">
        <v>282</v>
      </c>
      <c r="B5" s="86"/>
      <c r="C5" s="86"/>
      <c r="D5" s="87"/>
      <c r="E5" s="88" t="s">
        <v>283</v>
      </c>
      <c r="F5" s="89"/>
      <c r="G5" s="89"/>
      <c r="H5" s="89"/>
      <c r="I5" s="89"/>
      <c r="J5" s="89"/>
      <c r="K5" s="89"/>
      <c r="L5" s="89"/>
      <c r="M5" s="89"/>
      <c r="N5" s="90"/>
    </row>
    <row r="6" spans="1:14" ht="13.5">
      <c r="A6" s="72" t="s">
        <v>284</v>
      </c>
      <c r="B6" s="73"/>
      <c r="C6" s="74"/>
      <c r="D6" s="9" t="s">
        <v>285</v>
      </c>
      <c r="E6" s="9" t="s">
        <v>285</v>
      </c>
      <c r="F6" s="9" t="s">
        <v>285</v>
      </c>
      <c r="G6" s="9" t="s">
        <v>285</v>
      </c>
      <c r="H6" s="9" t="s">
        <v>285</v>
      </c>
      <c r="I6" s="9" t="s">
        <v>285</v>
      </c>
      <c r="J6" s="9" t="s">
        <v>285</v>
      </c>
      <c r="K6" s="9" t="s">
        <v>285</v>
      </c>
      <c r="L6" s="9" t="s">
        <v>285</v>
      </c>
      <c r="M6" s="9" t="s">
        <v>285</v>
      </c>
      <c r="N6" s="9" t="s">
        <v>285</v>
      </c>
    </row>
    <row r="7" spans="1:14" ht="13.5">
      <c r="A7" s="70" t="s">
        <v>286</v>
      </c>
      <c r="B7" s="75"/>
      <c r="C7" s="71"/>
      <c r="D7" s="9" t="s">
        <v>285</v>
      </c>
      <c r="E7" s="10">
        <v>408</v>
      </c>
      <c r="F7" s="10">
        <v>447.6</v>
      </c>
      <c r="G7" s="10">
        <v>601.29999999999995</v>
      </c>
      <c r="H7" s="10">
        <v>705.6</v>
      </c>
      <c r="I7" s="10">
        <v>808.3</v>
      </c>
      <c r="J7" s="10">
        <v>936.9</v>
      </c>
      <c r="K7" s="10">
        <v>1008</v>
      </c>
      <c r="L7" s="10">
        <v>1257.7</v>
      </c>
      <c r="M7" s="10">
        <v>1481.2</v>
      </c>
      <c r="N7" s="10">
        <v>1863</v>
      </c>
    </row>
    <row r="8" spans="1:14" ht="13.5">
      <c r="A8" s="76" t="s">
        <v>286</v>
      </c>
      <c r="B8" s="68" t="s">
        <v>5</v>
      </c>
      <c r="C8" s="69"/>
      <c r="D8" s="9" t="s">
        <v>285</v>
      </c>
      <c r="E8" s="8">
        <v>70.7</v>
      </c>
      <c r="F8" s="8">
        <v>87.8</v>
      </c>
      <c r="G8" s="8">
        <v>106.5</v>
      </c>
      <c r="H8" s="8">
        <v>125.7</v>
      </c>
      <c r="I8" s="8">
        <v>144.30000000000001</v>
      </c>
      <c r="J8" s="8">
        <v>160.1</v>
      </c>
      <c r="K8" s="8">
        <v>182.4</v>
      </c>
      <c r="L8" s="8">
        <v>213</v>
      </c>
      <c r="M8" s="8">
        <v>246.3</v>
      </c>
      <c r="N8" s="8">
        <v>291.10000000000002</v>
      </c>
    </row>
    <row r="9" spans="1:14" ht="13.5">
      <c r="A9" s="77"/>
      <c r="B9" s="65" t="s">
        <v>5</v>
      </c>
      <c r="C9" s="11" t="s">
        <v>11</v>
      </c>
      <c r="D9" s="9" t="s">
        <v>285</v>
      </c>
      <c r="E9" s="10">
        <v>10.1</v>
      </c>
      <c r="F9" s="10">
        <v>13.4</v>
      </c>
      <c r="G9" s="10">
        <v>12.5</v>
      </c>
      <c r="H9" s="10">
        <v>14.9</v>
      </c>
      <c r="I9" s="10">
        <v>16.600000000000001</v>
      </c>
      <c r="J9" s="10">
        <v>19</v>
      </c>
      <c r="K9" s="10">
        <v>19.399999999999999</v>
      </c>
      <c r="L9" s="10">
        <v>22.8</v>
      </c>
      <c r="M9" s="10">
        <v>26.5</v>
      </c>
      <c r="N9" s="10">
        <v>30.8</v>
      </c>
    </row>
    <row r="10" spans="1:14" ht="13.5">
      <c r="A10" s="77"/>
      <c r="B10" s="66"/>
      <c r="C10" s="11" t="s">
        <v>287</v>
      </c>
      <c r="D10" s="9" t="s">
        <v>285</v>
      </c>
      <c r="E10" s="8">
        <v>11.5</v>
      </c>
      <c r="F10" s="8">
        <v>13.3</v>
      </c>
      <c r="G10" s="8">
        <v>18.399999999999999</v>
      </c>
      <c r="H10" s="8">
        <v>19.2</v>
      </c>
      <c r="I10" s="8">
        <v>20.2</v>
      </c>
      <c r="J10" s="8">
        <v>25.4</v>
      </c>
      <c r="K10" s="8">
        <v>25.4</v>
      </c>
      <c r="L10" s="8">
        <v>29</v>
      </c>
      <c r="M10" s="8">
        <v>33.299999999999997</v>
      </c>
      <c r="N10" s="8">
        <v>39.700000000000003</v>
      </c>
    </row>
    <row r="11" spans="1:14" ht="13.5">
      <c r="A11" s="77"/>
      <c r="B11" s="66"/>
      <c r="C11" s="11" t="s">
        <v>24</v>
      </c>
      <c r="D11" s="9" t="s">
        <v>285</v>
      </c>
      <c r="E11" s="10">
        <v>34.700000000000003</v>
      </c>
      <c r="F11" s="10">
        <v>43.4</v>
      </c>
      <c r="G11" s="10">
        <v>54</v>
      </c>
      <c r="H11" s="10">
        <v>62.5</v>
      </c>
      <c r="I11" s="10">
        <v>69.2</v>
      </c>
      <c r="J11" s="10">
        <v>74.400000000000006</v>
      </c>
      <c r="K11" s="10">
        <v>83.4</v>
      </c>
      <c r="L11" s="10">
        <v>97.4</v>
      </c>
      <c r="M11" s="10">
        <v>103.1</v>
      </c>
      <c r="N11" s="10">
        <v>118.6</v>
      </c>
    </row>
    <row r="12" spans="1:14" ht="13.5">
      <c r="A12" s="77"/>
      <c r="B12" s="66"/>
      <c r="C12" s="11" t="s">
        <v>33</v>
      </c>
      <c r="D12" s="9" t="s">
        <v>285</v>
      </c>
      <c r="E12" s="8">
        <v>4</v>
      </c>
      <c r="F12" s="8">
        <v>4.8</v>
      </c>
      <c r="G12" s="8">
        <v>5.6</v>
      </c>
      <c r="H12" s="8">
        <v>7.4</v>
      </c>
      <c r="I12" s="8">
        <v>7.2</v>
      </c>
      <c r="J12" s="8">
        <v>8.1999999999999993</v>
      </c>
      <c r="K12" s="8">
        <v>9.1</v>
      </c>
      <c r="L12" s="8">
        <v>10.4</v>
      </c>
      <c r="M12" s="8">
        <v>12.8</v>
      </c>
      <c r="N12" s="8">
        <v>14.3</v>
      </c>
    </row>
    <row r="13" spans="1:14" ht="21">
      <c r="A13" s="77"/>
      <c r="B13" s="67"/>
      <c r="C13" s="11" t="s">
        <v>37</v>
      </c>
      <c r="D13" s="9" t="s">
        <v>285</v>
      </c>
      <c r="E13" s="10">
        <v>10.3</v>
      </c>
      <c r="F13" s="10">
        <v>12.8</v>
      </c>
      <c r="G13" s="10">
        <v>15.9</v>
      </c>
      <c r="H13" s="10">
        <v>21.7</v>
      </c>
      <c r="I13" s="10">
        <v>31.1</v>
      </c>
      <c r="J13" s="10">
        <v>33.1</v>
      </c>
      <c r="K13" s="10">
        <v>45.2</v>
      </c>
      <c r="L13" s="10">
        <v>53.4</v>
      </c>
      <c r="M13" s="10">
        <v>70.5</v>
      </c>
      <c r="N13" s="10">
        <v>87.7</v>
      </c>
    </row>
    <row r="14" spans="1:14" ht="13.5">
      <c r="A14" s="77"/>
      <c r="B14" s="68" t="s">
        <v>288</v>
      </c>
      <c r="C14" s="69"/>
      <c r="D14" s="9" t="s">
        <v>285</v>
      </c>
      <c r="E14" s="8">
        <v>8.8000000000000007</v>
      </c>
      <c r="F14" s="8">
        <v>13.1</v>
      </c>
      <c r="G14" s="8">
        <v>19.100000000000001</v>
      </c>
      <c r="H14" s="8">
        <v>20.9</v>
      </c>
      <c r="I14" s="8">
        <v>21.8</v>
      </c>
      <c r="J14" s="8">
        <v>28.8</v>
      </c>
      <c r="K14" s="8">
        <v>30.8</v>
      </c>
      <c r="L14" s="8">
        <v>30.7</v>
      </c>
      <c r="M14" s="8">
        <v>43.7</v>
      </c>
      <c r="N14" s="8">
        <v>54.6</v>
      </c>
    </row>
    <row r="15" spans="1:14" ht="13.5">
      <c r="A15" s="77"/>
      <c r="B15" s="65" t="s">
        <v>288</v>
      </c>
      <c r="C15" s="11" t="s">
        <v>44</v>
      </c>
      <c r="D15" s="9" t="s">
        <v>285</v>
      </c>
      <c r="E15" s="10">
        <v>5.6</v>
      </c>
      <c r="F15" s="10">
        <v>8</v>
      </c>
      <c r="G15" s="10">
        <v>10.8</v>
      </c>
      <c r="H15" s="10">
        <v>13</v>
      </c>
      <c r="I15" s="10">
        <v>15.4</v>
      </c>
      <c r="J15" s="10">
        <v>19.8</v>
      </c>
      <c r="K15" s="10">
        <v>21.8</v>
      </c>
      <c r="L15" s="10">
        <v>22.6</v>
      </c>
      <c r="M15" s="10">
        <v>33.200000000000003</v>
      </c>
      <c r="N15" s="10">
        <v>44.7</v>
      </c>
    </row>
    <row r="16" spans="1:14" ht="13.5">
      <c r="A16" s="77"/>
      <c r="B16" s="66"/>
      <c r="C16" s="11" t="s">
        <v>49</v>
      </c>
      <c r="D16" s="9" t="s">
        <v>285</v>
      </c>
      <c r="E16" s="8">
        <v>3.2</v>
      </c>
      <c r="F16" s="8">
        <v>5.0999999999999996</v>
      </c>
      <c r="G16" s="8">
        <v>8.3000000000000007</v>
      </c>
      <c r="H16" s="8">
        <v>7.9</v>
      </c>
      <c r="I16" s="8">
        <v>6.4</v>
      </c>
      <c r="J16" s="8">
        <v>9</v>
      </c>
      <c r="K16" s="8">
        <v>9</v>
      </c>
      <c r="L16" s="8">
        <v>8.1</v>
      </c>
      <c r="M16" s="8">
        <v>10.4</v>
      </c>
      <c r="N16" s="8">
        <v>9.9</v>
      </c>
    </row>
    <row r="17" spans="1:14" ht="13.5">
      <c r="A17" s="77"/>
      <c r="B17" s="67"/>
      <c r="C17" s="11" t="s">
        <v>50</v>
      </c>
      <c r="D17" s="9" t="s">
        <v>285</v>
      </c>
      <c r="E17" s="10" t="s">
        <v>289</v>
      </c>
      <c r="F17" s="10" t="s">
        <v>289</v>
      </c>
      <c r="G17" s="10" t="s">
        <v>289</v>
      </c>
      <c r="H17" s="10" t="s">
        <v>289</v>
      </c>
      <c r="I17" s="10" t="s">
        <v>289</v>
      </c>
      <c r="J17" s="10" t="s">
        <v>289</v>
      </c>
      <c r="K17" s="10" t="s">
        <v>289</v>
      </c>
      <c r="L17" s="10" t="s">
        <v>289</v>
      </c>
      <c r="M17" s="10" t="s">
        <v>289</v>
      </c>
      <c r="N17" s="10" t="s">
        <v>289</v>
      </c>
    </row>
    <row r="18" spans="1:14" ht="13.5">
      <c r="A18" s="77"/>
      <c r="B18" s="68" t="s">
        <v>52</v>
      </c>
      <c r="C18" s="69"/>
      <c r="D18" s="9" t="s">
        <v>285</v>
      </c>
      <c r="E18" s="8">
        <v>10.6</v>
      </c>
      <c r="F18" s="8">
        <v>12.1</v>
      </c>
      <c r="G18" s="8">
        <v>14.7</v>
      </c>
      <c r="H18" s="8">
        <v>19.600000000000001</v>
      </c>
      <c r="I18" s="8">
        <v>30.7</v>
      </c>
      <c r="J18" s="8">
        <v>32.1</v>
      </c>
      <c r="K18" s="8">
        <v>37</v>
      </c>
      <c r="L18" s="8">
        <v>43.4</v>
      </c>
      <c r="M18" s="8">
        <v>53.7</v>
      </c>
      <c r="N18" s="8">
        <v>83.9</v>
      </c>
    </row>
    <row r="19" spans="1:14" ht="13.5">
      <c r="A19" s="77"/>
      <c r="B19" s="65" t="s">
        <v>52</v>
      </c>
      <c r="C19" s="11" t="s">
        <v>53</v>
      </c>
      <c r="D19" s="9" t="s">
        <v>285</v>
      </c>
      <c r="E19" s="10">
        <v>8.5</v>
      </c>
      <c r="F19" s="10">
        <v>9.8000000000000007</v>
      </c>
      <c r="G19" s="10">
        <v>11.5</v>
      </c>
      <c r="H19" s="10">
        <v>16.7</v>
      </c>
      <c r="I19" s="10">
        <v>25.4</v>
      </c>
      <c r="J19" s="10">
        <v>27.9</v>
      </c>
      <c r="K19" s="10">
        <v>28.7</v>
      </c>
      <c r="L19" s="10">
        <v>37.4</v>
      </c>
      <c r="M19" s="10">
        <v>39.4</v>
      </c>
      <c r="N19" s="10">
        <v>71</v>
      </c>
    </row>
    <row r="20" spans="1:14" ht="13.5">
      <c r="A20" s="77"/>
      <c r="B20" s="67"/>
      <c r="C20" s="11" t="s">
        <v>61</v>
      </c>
      <c r="D20" s="9" t="s">
        <v>285</v>
      </c>
      <c r="E20" s="8">
        <v>2.1</v>
      </c>
      <c r="F20" s="8">
        <v>2.2000000000000002</v>
      </c>
      <c r="G20" s="8">
        <v>3.2</v>
      </c>
      <c r="H20" s="8">
        <v>2.9</v>
      </c>
      <c r="I20" s="8">
        <v>5.3</v>
      </c>
      <c r="J20" s="8">
        <v>4.2</v>
      </c>
      <c r="K20" s="8">
        <v>8.4</v>
      </c>
      <c r="L20" s="8">
        <v>5.9</v>
      </c>
      <c r="M20" s="8">
        <v>14.3</v>
      </c>
      <c r="N20" s="8">
        <v>12.9</v>
      </c>
    </row>
    <row r="21" spans="1:14" ht="13.5">
      <c r="A21" s="77"/>
      <c r="B21" s="68" t="s">
        <v>70</v>
      </c>
      <c r="C21" s="69"/>
      <c r="D21" s="9" t="s">
        <v>285</v>
      </c>
      <c r="E21" s="10">
        <v>123.9</v>
      </c>
      <c r="F21" s="10">
        <v>130.1</v>
      </c>
      <c r="G21" s="10">
        <v>148.80000000000001</v>
      </c>
      <c r="H21" s="10">
        <v>180.9</v>
      </c>
      <c r="I21" s="10">
        <v>192</v>
      </c>
      <c r="J21" s="10">
        <v>211.9</v>
      </c>
      <c r="K21" s="10">
        <v>207.5</v>
      </c>
      <c r="L21" s="10">
        <v>287.8</v>
      </c>
      <c r="M21" s="10">
        <v>300.2</v>
      </c>
      <c r="N21" s="10">
        <v>345.6</v>
      </c>
    </row>
    <row r="22" spans="1:14" ht="13.5">
      <c r="A22" s="77"/>
      <c r="B22" s="65" t="s">
        <v>70</v>
      </c>
      <c r="C22" s="11" t="s">
        <v>71</v>
      </c>
      <c r="D22" s="9" t="s">
        <v>285</v>
      </c>
      <c r="E22" s="8">
        <v>45.8</v>
      </c>
      <c r="F22" s="8">
        <v>54.7</v>
      </c>
      <c r="G22" s="8">
        <v>70.3</v>
      </c>
      <c r="H22" s="8">
        <v>74.2</v>
      </c>
      <c r="I22" s="8">
        <v>89.7</v>
      </c>
      <c r="J22" s="8">
        <v>70</v>
      </c>
      <c r="K22" s="8">
        <v>68</v>
      </c>
      <c r="L22" s="8">
        <v>61.7</v>
      </c>
      <c r="M22" s="8">
        <v>53.3</v>
      </c>
      <c r="N22" s="8">
        <v>74.3</v>
      </c>
    </row>
    <row r="23" spans="1:14" ht="13.5">
      <c r="A23" s="77"/>
      <c r="B23" s="66"/>
      <c r="C23" s="11" t="s">
        <v>74</v>
      </c>
      <c r="D23" s="9" t="s">
        <v>285</v>
      </c>
      <c r="E23" s="10">
        <v>17.5</v>
      </c>
      <c r="F23" s="10">
        <v>20.399999999999999</v>
      </c>
      <c r="G23" s="10">
        <v>13</v>
      </c>
      <c r="H23" s="10">
        <v>30</v>
      </c>
      <c r="I23" s="10">
        <v>31</v>
      </c>
      <c r="J23" s="10">
        <v>43.3</v>
      </c>
      <c r="K23" s="10">
        <v>41.8</v>
      </c>
      <c r="L23" s="10">
        <v>73.3</v>
      </c>
      <c r="M23" s="10">
        <v>129.9</v>
      </c>
      <c r="N23" s="10">
        <v>133.1</v>
      </c>
    </row>
    <row r="24" spans="1:14" ht="13.5">
      <c r="A24" s="77"/>
      <c r="B24" s="66"/>
      <c r="C24" s="11" t="s">
        <v>81</v>
      </c>
      <c r="D24" s="9" t="s">
        <v>285</v>
      </c>
      <c r="E24" s="8" t="s">
        <v>289</v>
      </c>
      <c r="F24" s="8" t="s">
        <v>289</v>
      </c>
      <c r="G24" s="8" t="s">
        <v>289</v>
      </c>
      <c r="H24" s="8" t="s">
        <v>289</v>
      </c>
      <c r="I24" s="8" t="s">
        <v>289</v>
      </c>
      <c r="J24" s="8" t="s">
        <v>289</v>
      </c>
      <c r="K24" s="8" t="s">
        <v>289</v>
      </c>
      <c r="L24" s="8" t="s">
        <v>289</v>
      </c>
      <c r="M24" s="8" t="s">
        <v>289</v>
      </c>
      <c r="N24" s="8" t="s">
        <v>289</v>
      </c>
    </row>
    <row r="25" spans="1:14" ht="21">
      <c r="A25" s="77"/>
      <c r="B25" s="66"/>
      <c r="C25" s="11" t="s">
        <v>85</v>
      </c>
      <c r="D25" s="9" t="s">
        <v>285</v>
      </c>
      <c r="E25" s="10">
        <v>19</v>
      </c>
      <c r="F25" s="10">
        <v>18</v>
      </c>
      <c r="G25" s="10">
        <v>21.9</v>
      </c>
      <c r="H25" s="10">
        <v>21.7</v>
      </c>
      <c r="I25" s="10">
        <v>20</v>
      </c>
      <c r="J25" s="10">
        <v>21.1</v>
      </c>
      <c r="K25" s="10">
        <v>25</v>
      </c>
      <c r="L25" s="10">
        <v>28.2</v>
      </c>
      <c r="M25" s="10">
        <v>33.6</v>
      </c>
      <c r="N25" s="10">
        <v>38.700000000000003</v>
      </c>
    </row>
    <row r="26" spans="1:14" ht="13.5">
      <c r="A26" s="77"/>
      <c r="B26" s="66"/>
      <c r="C26" s="11" t="s">
        <v>93</v>
      </c>
      <c r="D26" s="9" t="s">
        <v>285</v>
      </c>
      <c r="E26" s="8">
        <v>26.5</v>
      </c>
      <c r="F26" s="8">
        <v>27.7</v>
      </c>
      <c r="G26" s="8">
        <v>32.799999999999997</v>
      </c>
      <c r="H26" s="8">
        <v>33.1</v>
      </c>
      <c r="I26" s="8">
        <v>33</v>
      </c>
      <c r="J26" s="8">
        <v>37.4</v>
      </c>
      <c r="K26" s="8">
        <v>36.5</v>
      </c>
      <c r="L26" s="8">
        <v>42</v>
      </c>
      <c r="M26" s="8">
        <v>43.1</v>
      </c>
      <c r="N26" s="8">
        <v>49</v>
      </c>
    </row>
    <row r="27" spans="1:14" ht="13.5">
      <c r="A27" s="77"/>
      <c r="B27" s="67"/>
      <c r="C27" s="11" t="s">
        <v>103</v>
      </c>
      <c r="D27" s="9" t="s">
        <v>285</v>
      </c>
      <c r="E27" s="10" t="s">
        <v>289</v>
      </c>
      <c r="F27" s="10" t="s">
        <v>289</v>
      </c>
      <c r="G27" s="10" t="s">
        <v>289</v>
      </c>
      <c r="H27" s="10" t="s">
        <v>289</v>
      </c>
      <c r="I27" s="10" t="s">
        <v>289</v>
      </c>
      <c r="J27" s="10" t="s">
        <v>289</v>
      </c>
      <c r="K27" s="10" t="s">
        <v>289</v>
      </c>
      <c r="L27" s="10" t="s">
        <v>289</v>
      </c>
      <c r="M27" s="10" t="s">
        <v>289</v>
      </c>
      <c r="N27" s="10" t="s">
        <v>289</v>
      </c>
    </row>
    <row r="28" spans="1:14" ht="13.5">
      <c r="A28" s="77"/>
      <c r="B28" s="68" t="s">
        <v>106</v>
      </c>
      <c r="C28" s="69"/>
      <c r="D28" s="9" t="s">
        <v>285</v>
      </c>
      <c r="E28" s="8">
        <v>21.4</v>
      </c>
      <c r="F28" s="8">
        <v>24.5</v>
      </c>
      <c r="G28" s="8">
        <v>31.2</v>
      </c>
      <c r="H28" s="8">
        <v>33.799999999999997</v>
      </c>
      <c r="I28" s="8">
        <v>39</v>
      </c>
      <c r="J28" s="8">
        <v>47.9</v>
      </c>
      <c r="K28" s="8">
        <v>50.7</v>
      </c>
      <c r="L28" s="8">
        <v>69.7</v>
      </c>
      <c r="M28" s="8">
        <v>73.900000000000006</v>
      </c>
      <c r="N28" s="8">
        <v>106</v>
      </c>
    </row>
    <row r="29" spans="1:14" ht="21">
      <c r="A29" s="77"/>
      <c r="B29" s="65" t="s">
        <v>106</v>
      </c>
      <c r="C29" s="11" t="s">
        <v>290</v>
      </c>
      <c r="D29" s="9" t="s">
        <v>285</v>
      </c>
      <c r="E29" s="10">
        <v>7.9</v>
      </c>
      <c r="F29" s="10">
        <v>7.1</v>
      </c>
      <c r="G29" s="10">
        <v>8.3000000000000007</v>
      </c>
      <c r="H29" s="10">
        <v>12</v>
      </c>
      <c r="I29" s="10">
        <v>14.8</v>
      </c>
      <c r="J29" s="10">
        <v>18.8</v>
      </c>
      <c r="K29" s="10">
        <v>18.2</v>
      </c>
      <c r="L29" s="10">
        <v>29.3</v>
      </c>
      <c r="M29" s="10">
        <v>24.4</v>
      </c>
      <c r="N29" s="10">
        <v>43.5</v>
      </c>
    </row>
    <row r="30" spans="1:14" ht="13.5">
      <c r="A30" s="77"/>
      <c r="B30" s="66"/>
      <c r="C30" s="11" t="s">
        <v>112</v>
      </c>
      <c r="D30" s="9" t="s">
        <v>285</v>
      </c>
      <c r="E30" s="8" t="s">
        <v>289</v>
      </c>
      <c r="F30" s="8" t="s">
        <v>289</v>
      </c>
      <c r="G30" s="8" t="s">
        <v>289</v>
      </c>
      <c r="H30" s="8" t="s">
        <v>289</v>
      </c>
      <c r="I30" s="8" t="s">
        <v>289</v>
      </c>
      <c r="J30" s="8" t="s">
        <v>289</v>
      </c>
      <c r="K30" s="8" t="s">
        <v>289</v>
      </c>
      <c r="L30" s="8" t="s">
        <v>289</v>
      </c>
      <c r="M30" s="8" t="s">
        <v>289</v>
      </c>
      <c r="N30" s="8" t="s">
        <v>289</v>
      </c>
    </row>
    <row r="31" spans="1:14" ht="13.5">
      <c r="A31" s="77"/>
      <c r="B31" s="66"/>
      <c r="C31" s="11" t="s">
        <v>113</v>
      </c>
      <c r="D31" s="9" t="s">
        <v>285</v>
      </c>
      <c r="E31" s="10">
        <v>4.0999999999999996</v>
      </c>
      <c r="F31" s="10">
        <v>6.4</v>
      </c>
      <c r="G31" s="10">
        <v>9.1999999999999993</v>
      </c>
      <c r="H31" s="10">
        <v>7.4</v>
      </c>
      <c r="I31" s="10">
        <v>9</v>
      </c>
      <c r="J31" s="10">
        <v>10.4</v>
      </c>
      <c r="K31" s="10">
        <v>12.3</v>
      </c>
      <c r="L31" s="10">
        <v>14.7</v>
      </c>
      <c r="M31" s="10">
        <v>16.8</v>
      </c>
      <c r="N31" s="10">
        <v>17.3</v>
      </c>
    </row>
    <row r="32" spans="1:14" ht="21">
      <c r="A32" s="77"/>
      <c r="B32" s="66"/>
      <c r="C32" s="11" t="s">
        <v>291</v>
      </c>
      <c r="D32" s="9" t="s">
        <v>285</v>
      </c>
      <c r="E32" s="8">
        <v>1.3</v>
      </c>
      <c r="F32" s="8">
        <v>0.9</v>
      </c>
      <c r="G32" s="8">
        <v>1.6</v>
      </c>
      <c r="H32" s="8">
        <v>1.2</v>
      </c>
      <c r="I32" s="8">
        <v>1.7</v>
      </c>
      <c r="J32" s="8">
        <v>3.7</v>
      </c>
      <c r="K32" s="8">
        <v>2.8</v>
      </c>
      <c r="L32" s="8">
        <v>2.9</v>
      </c>
      <c r="M32" s="8">
        <v>5.5</v>
      </c>
      <c r="N32" s="8">
        <v>6.5</v>
      </c>
    </row>
    <row r="33" spans="1:14" ht="21">
      <c r="A33" s="77"/>
      <c r="B33" s="66"/>
      <c r="C33" s="11" t="s">
        <v>121</v>
      </c>
      <c r="D33" s="9" t="s">
        <v>285</v>
      </c>
      <c r="E33" s="10">
        <v>2.4</v>
      </c>
      <c r="F33" s="10">
        <v>2.4</v>
      </c>
      <c r="G33" s="10">
        <v>3.2</v>
      </c>
      <c r="H33" s="10">
        <v>4.4000000000000004</v>
      </c>
      <c r="I33" s="10">
        <v>3.4</v>
      </c>
      <c r="J33" s="10">
        <v>4.2</v>
      </c>
      <c r="K33" s="10">
        <v>6.7</v>
      </c>
      <c r="L33" s="10">
        <v>4.5999999999999996</v>
      </c>
      <c r="M33" s="10">
        <v>6.6</v>
      </c>
      <c r="N33" s="10">
        <v>10.199999999999999</v>
      </c>
    </row>
    <row r="34" spans="1:14" ht="21">
      <c r="A34" s="77"/>
      <c r="B34" s="67"/>
      <c r="C34" s="11" t="s">
        <v>124</v>
      </c>
      <c r="D34" s="9" t="s">
        <v>285</v>
      </c>
      <c r="E34" s="8">
        <v>3.5</v>
      </c>
      <c r="F34" s="8">
        <v>5.6</v>
      </c>
      <c r="G34" s="8">
        <v>6.4</v>
      </c>
      <c r="H34" s="8">
        <v>6.9</v>
      </c>
      <c r="I34" s="8">
        <v>5.7</v>
      </c>
      <c r="J34" s="8">
        <v>7.2</v>
      </c>
      <c r="K34" s="8">
        <v>7.6</v>
      </c>
      <c r="L34" s="8">
        <v>10.8</v>
      </c>
      <c r="M34" s="8">
        <v>13.1</v>
      </c>
      <c r="N34" s="8">
        <v>17.899999999999999</v>
      </c>
    </row>
    <row r="35" spans="1:14" ht="13.5">
      <c r="A35" s="77"/>
      <c r="B35" s="68" t="s">
        <v>130</v>
      </c>
      <c r="C35" s="69"/>
      <c r="D35" s="9" t="s">
        <v>285</v>
      </c>
      <c r="E35" s="10">
        <v>9.9</v>
      </c>
      <c r="F35" s="10">
        <v>12.3</v>
      </c>
      <c r="G35" s="10">
        <v>22.2</v>
      </c>
      <c r="H35" s="10">
        <v>18.2</v>
      </c>
      <c r="I35" s="10">
        <v>15.9</v>
      </c>
      <c r="J35" s="10">
        <v>18.2</v>
      </c>
      <c r="K35" s="10">
        <v>22.2</v>
      </c>
      <c r="L35" s="10">
        <v>27.1</v>
      </c>
      <c r="M35" s="10">
        <v>28</v>
      </c>
      <c r="N35" s="10">
        <v>63.2</v>
      </c>
    </row>
    <row r="36" spans="1:14" ht="21">
      <c r="A36" s="77"/>
      <c r="B36" s="65" t="s">
        <v>130</v>
      </c>
      <c r="C36" s="11" t="s">
        <v>131</v>
      </c>
      <c r="D36" s="9" t="s">
        <v>285</v>
      </c>
      <c r="E36" s="8">
        <v>4.8</v>
      </c>
      <c r="F36" s="8">
        <v>4.7</v>
      </c>
      <c r="G36" s="8">
        <v>7.4</v>
      </c>
      <c r="H36" s="8">
        <v>6.5</v>
      </c>
      <c r="I36" s="8">
        <v>5.8</v>
      </c>
      <c r="J36" s="8">
        <v>5.3</v>
      </c>
      <c r="K36" s="8">
        <v>7.8</v>
      </c>
      <c r="L36" s="8">
        <v>9</v>
      </c>
      <c r="M36" s="8">
        <v>9.4</v>
      </c>
      <c r="N36" s="8">
        <v>12.8</v>
      </c>
    </row>
    <row r="37" spans="1:14" ht="13.5">
      <c r="A37" s="77"/>
      <c r="B37" s="66"/>
      <c r="C37" s="11" t="s">
        <v>135</v>
      </c>
      <c r="D37" s="9" t="s">
        <v>285</v>
      </c>
      <c r="E37" s="10" t="s">
        <v>289</v>
      </c>
      <c r="F37" s="10" t="s">
        <v>289</v>
      </c>
      <c r="G37" s="10" t="s">
        <v>289</v>
      </c>
      <c r="H37" s="10" t="s">
        <v>289</v>
      </c>
      <c r="I37" s="10" t="s">
        <v>289</v>
      </c>
      <c r="J37" s="10" t="s">
        <v>289</v>
      </c>
      <c r="K37" s="10" t="s">
        <v>289</v>
      </c>
      <c r="L37" s="10" t="s">
        <v>289</v>
      </c>
      <c r="M37" s="10" t="s">
        <v>289</v>
      </c>
      <c r="N37" s="10" t="s">
        <v>289</v>
      </c>
    </row>
    <row r="38" spans="1:14" ht="13.5">
      <c r="A38" s="77"/>
      <c r="B38" s="67"/>
      <c r="C38" s="11" t="s">
        <v>140</v>
      </c>
      <c r="D38" s="9" t="s">
        <v>285</v>
      </c>
      <c r="E38" s="8" t="s">
        <v>289</v>
      </c>
      <c r="F38" s="8" t="s">
        <v>289</v>
      </c>
      <c r="G38" s="8" t="s">
        <v>289</v>
      </c>
      <c r="H38" s="8" t="s">
        <v>289</v>
      </c>
      <c r="I38" s="8" t="s">
        <v>289</v>
      </c>
      <c r="J38" s="8" t="s">
        <v>289</v>
      </c>
      <c r="K38" s="8" t="s">
        <v>289</v>
      </c>
      <c r="L38" s="8" t="s">
        <v>289</v>
      </c>
      <c r="M38" s="8" t="s">
        <v>289</v>
      </c>
      <c r="N38" s="8" t="s">
        <v>289</v>
      </c>
    </row>
    <row r="39" spans="1:14" ht="13.5">
      <c r="A39" s="77"/>
      <c r="B39" s="68" t="s">
        <v>143</v>
      </c>
      <c r="C39" s="69"/>
      <c r="D39" s="9" t="s">
        <v>285</v>
      </c>
      <c r="E39" s="10">
        <v>55.7</v>
      </c>
      <c r="F39" s="10">
        <v>54.1</v>
      </c>
      <c r="G39" s="10">
        <v>76.7</v>
      </c>
      <c r="H39" s="10">
        <v>111.7</v>
      </c>
      <c r="I39" s="10">
        <v>116.5</v>
      </c>
      <c r="J39" s="10">
        <v>138.9</v>
      </c>
      <c r="K39" s="10">
        <v>164.3</v>
      </c>
      <c r="L39" s="10">
        <v>183.6</v>
      </c>
      <c r="M39" s="10">
        <v>208</v>
      </c>
      <c r="N39" s="10">
        <v>291.2</v>
      </c>
    </row>
    <row r="40" spans="1:14" ht="13.5">
      <c r="A40" s="77"/>
      <c r="B40" s="65" t="s">
        <v>143</v>
      </c>
      <c r="C40" s="11" t="s">
        <v>144</v>
      </c>
      <c r="D40" s="9" t="s">
        <v>285</v>
      </c>
      <c r="E40" s="8">
        <v>20.6</v>
      </c>
      <c r="F40" s="8">
        <v>15</v>
      </c>
      <c r="G40" s="8">
        <v>26.2</v>
      </c>
      <c r="H40" s="8">
        <v>39.799999999999997</v>
      </c>
      <c r="I40" s="8">
        <v>39.200000000000003</v>
      </c>
      <c r="J40" s="8">
        <v>53.4</v>
      </c>
      <c r="K40" s="8">
        <v>56.4</v>
      </c>
      <c r="L40" s="8">
        <v>62.6</v>
      </c>
      <c r="M40" s="8">
        <v>72.900000000000006</v>
      </c>
      <c r="N40" s="8">
        <v>111.2</v>
      </c>
    </row>
    <row r="41" spans="1:14" ht="21">
      <c r="A41" s="77"/>
      <c r="B41" s="66"/>
      <c r="C41" s="11" t="s">
        <v>150</v>
      </c>
      <c r="D41" s="9" t="s">
        <v>285</v>
      </c>
      <c r="E41" s="10">
        <v>28.5</v>
      </c>
      <c r="F41" s="10">
        <v>32.200000000000003</v>
      </c>
      <c r="G41" s="10">
        <v>41.3</v>
      </c>
      <c r="H41" s="10">
        <v>59.9</v>
      </c>
      <c r="I41" s="10">
        <v>63.3</v>
      </c>
      <c r="J41" s="10">
        <v>65.3</v>
      </c>
      <c r="K41" s="10">
        <v>84.9</v>
      </c>
      <c r="L41" s="10">
        <v>91</v>
      </c>
      <c r="M41" s="10">
        <v>95.2</v>
      </c>
      <c r="N41" s="10">
        <v>129.69999999999999</v>
      </c>
    </row>
    <row r="42" spans="1:14" ht="13.5">
      <c r="A42" s="77"/>
      <c r="B42" s="67"/>
      <c r="C42" s="11" t="s">
        <v>158</v>
      </c>
      <c r="D42" s="9" t="s">
        <v>285</v>
      </c>
      <c r="E42" s="8">
        <v>6.6</v>
      </c>
      <c r="F42" s="8">
        <v>6.9</v>
      </c>
      <c r="G42" s="8">
        <v>9.1999999999999993</v>
      </c>
      <c r="H42" s="8">
        <v>12.1</v>
      </c>
      <c r="I42" s="8">
        <v>14</v>
      </c>
      <c r="J42" s="8">
        <v>20.2</v>
      </c>
      <c r="K42" s="8">
        <v>23</v>
      </c>
      <c r="L42" s="8">
        <v>30</v>
      </c>
      <c r="M42" s="8">
        <v>39.9</v>
      </c>
      <c r="N42" s="8">
        <v>50.2</v>
      </c>
    </row>
    <row r="43" spans="1:14" ht="13.5">
      <c r="A43" s="77"/>
      <c r="B43" s="68" t="s">
        <v>170</v>
      </c>
      <c r="C43" s="69"/>
      <c r="D43" s="9" t="s">
        <v>285</v>
      </c>
      <c r="E43" s="10">
        <v>20.2</v>
      </c>
      <c r="F43" s="10">
        <v>20.3</v>
      </c>
      <c r="G43" s="10">
        <v>20.8</v>
      </c>
      <c r="H43" s="10">
        <v>23.7</v>
      </c>
      <c r="I43" s="10">
        <v>30.5</v>
      </c>
      <c r="J43" s="10">
        <v>32.200000000000003</v>
      </c>
      <c r="K43" s="10">
        <v>32.700000000000003</v>
      </c>
      <c r="L43" s="10">
        <v>36</v>
      </c>
      <c r="M43" s="10">
        <v>43.7</v>
      </c>
      <c r="N43" s="10">
        <v>45.8</v>
      </c>
    </row>
    <row r="44" spans="1:14" ht="13.5">
      <c r="A44" s="77"/>
      <c r="B44" s="65" t="s">
        <v>170</v>
      </c>
      <c r="C44" s="11" t="s">
        <v>171</v>
      </c>
      <c r="D44" s="9" t="s">
        <v>285</v>
      </c>
      <c r="E44" s="8">
        <v>0.8</v>
      </c>
      <c r="F44" s="8">
        <v>1.1000000000000001</v>
      </c>
      <c r="G44" s="8">
        <v>0.9</v>
      </c>
      <c r="H44" s="8">
        <v>0.8</v>
      </c>
      <c r="I44" s="8">
        <v>1.1000000000000001</v>
      </c>
      <c r="J44" s="8">
        <v>1.3</v>
      </c>
      <c r="K44" s="8">
        <v>1.2</v>
      </c>
      <c r="L44" s="8">
        <v>2.2000000000000002</v>
      </c>
      <c r="M44" s="8">
        <v>2</v>
      </c>
      <c r="N44" s="8">
        <v>2.6</v>
      </c>
    </row>
    <row r="45" spans="1:14" ht="13.5">
      <c r="A45" s="77"/>
      <c r="B45" s="66"/>
      <c r="C45" s="11" t="s">
        <v>173</v>
      </c>
      <c r="D45" s="9" t="s">
        <v>285</v>
      </c>
      <c r="E45" s="10" t="s">
        <v>289</v>
      </c>
      <c r="F45" s="10" t="s">
        <v>289</v>
      </c>
      <c r="G45" s="10" t="s">
        <v>289</v>
      </c>
      <c r="H45" s="10" t="s">
        <v>289</v>
      </c>
      <c r="I45" s="10" t="s">
        <v>289</v>
      </c>
      <c r="J45" s="10" t="s">
        <v>289</v>
      </c>
      <c r="K45" s="10" t="s">
        <v>289</v>
      </c>
      <c r="L45" s="10" t="s">
        <v>289</v>
      </c>
      <c r="M45" s="10" t="s">
        <v>289</v>
      </c>
      <c r="N45" s="10" t="s">
        <v>289</v>
      </c>
    </row>
    <row r="46" spans="1:14" ht="13.5">
      <c r="A46" s="77"/>
      <c r="B46" s="67"/>
      <c r="C46" s="11" t="s">
        <v>174</v>
      </c>
      <c r="D46" s="9" t="s">
        <v>285</v>
      </c>
      <c r="E46" s="8">
        <v>19.399999999999999</v>
      </c>
      <c r="F46" s="8">
        <v>18.8</v>
      </c>
      <c r="G46" s="8">
        <v>19.5</v>
      </c>
      <c r="H46" s="8">
        <v>22.4</v>
      </c>
      <c r="I46" s="8">
        <v>28.2</v>
      </c>
      <c r="J46" s="8">
        <v>30.7</v>
      </c>
      <c r="K46" s="8">
        <v>29.8</v>
      </c>
      <c r="L46" s="8">
        <v>32.1</v>
      </c>
      <c r="M46" s="8">
        <v>40.200000000000003</v>
      </c>
      <c r="N46" s="8">
        <v>41.2</v>
      </c>
    </row>
    <row r="47" spans="1:14" ht="13.5">
      <c r="A47" s="77"/>
      <c r="B47" s="68" t="s">
        <v>177</v>
      </c>
      <c r="C47" s="69"/>
      <c r="D47" s="9" t="s">
        <v>285</v>
      </c>
      <c r="E47" s="10">
        <v>36.299999999999997</v>
      </c>
      <c r="F47" s="10">
        <v>46</v>
      </c>
      <c r="G47" s="10">
        <v>82.3</v>
      </c>
      <c r="H47" s="10">
        <v>62.8</v>
      </c>
      <c r="I47" s="10">
        <v>80.3</v>
      </c>
      <c r="J47" s="10">
        <v>94</v>
      </c>
      <c r="K47" s="10">
        <v>100.9</v>
      </c>
      <c r="L47" s="10">
        <v>126.5</v>
      </c>
      <c r="M47" s="10">
        <v>161.9</v>
      </c>
      <c r="N47" s="10">
        <v>212.1</v>
      </c>
    </row>
    <row r="48" spans="1:14" ht="21">
      <c r="A48" s="77"/>
      <c r="B48" s="65" t="s">
        <v>177</v>
      </c>
      <c r="C48" s="11" t="s">
        <v>178</v>
      </c>
      <c r="D48" s="9" t="s">
        <v>285</v>
      </c>
      <c r="E48" s="8">
        <v>4.2</v>
      </c>
      <c r="F48" s="8">
        <v>5.0999999999999996</v>
      </c>
      <c r="G48" s="8">
        <v>9</v>
      </c>
      <c r="H48" s="8">
        <v>7.8</v>
      </c>
      <c r="I48" s="8">
        <v>14.5</v>
      </c>
      <c r="J48" s="8">
        <v>12.9</v>
      </c>
      <c r="K48" s="8">
        <v>14.7</v>
      </c>
      <c r="L48" s="8">
        <v>19.399999999999999</v>
      </c>
      <c r="M48" s="8">
        <v>21.1</v>
      </c>
      <c r="N48" s="8">
        <v>33.799999999999997</v>
      </c>
    </row>
    <row r="49" spans="1:14" ht="21">
      <c r="A49" s="77"/>
      <c r="B49" s="66"/>
      <c r="C49" s="11" t="s">
        <v>183</v>
      </c>
      <c r="D49" s="9" t="s">
        <v>285</v>
      </c>
      <c r="E49" s="10" t="s">
        <v>289</v>
      </c>
      <c r="F49" s="10" t="s">
        <v>289</v>
      </c>
      <c r="G49" s="10" t="s">
        <v>289</v>
      </c>
      <c r="H49" s="10" t="s">
        <v>289</v>
      </c>
      <c r="I49" s="10" t="s">
        <v>289</v>
      </c>
      <c r="J49" s="10" t="s">
        <v>289</v>
      </c>
      <c r="K49" s="10" t="s">
        <v>289</v>
      </c>
      <c r="L49" s="10" t="s">
        <v>289</v>
      </c>
      <c r="M49" s="10" t="s">
        <v>289</v>
      </c>
      <c r="N49" s="10" t="s">
        <v>289</v>
      </c>
    </row>
    <row r="50" spans="1:14" ht="21">
      <c r="A50" s="77"/>
      <c r="B50" s="66"/>
      <c r="C50" s="11" t="s">
        <v>184</v>
      </c>
      <c r="D50" s="9" t="s">
        <v>285</v>
      </c>
      <c r="E50" s="8">
        <v>10.1</v>
      </c>
      <c r="F50" s="8">
        <v>11.9</v>
      </c>
      <c r="G50" s="8">
        <v>11.3</v>
      </c>
      <c r="H50" s="8">
        <v>12.2</v>
      </c>
      <c r="I50" s="8">
        <v>15.1</v>
      </c>
      <c r="J50" s="8">
        <v>19.399999999999999</v>
      </c>
      <c r="K50" s="8">
        <v>19.3</v>
      </c>
      <c r="L50" s="8">
        <v>27.4</v>
      </c>
      <c r="M50" s="8">
        <v>29.4</v>
      </c>
      <c r="N50" s="8">
        <v>43.3</v>
      </c>
    </row>
    <row r="51" spans="1:14" ht="21">
      <c r="A51" s="77"/>
      <c r="B51" s="66"/>
      <c r="C51" s="11" t="s">
        <v>190</v>
      </c>
      <c r="D51" s="9" t="s">
        <v>285</v>
      </c>
      <c r="E51" s="10">
        <v>12.2</v>
      </c>
      <c r="F51" s="10">
        <v>13.6</v>
      </c>
      <c r="G51" s="10">
        <v>20.100000000000001</v>
      </c>
      <c r="H51" s="10">
        <v>26.1</v>
      </c>
      <c r="I51" s="10">
        <v>26.5</v>
      </c>
      <c r="J51" s="10">
        <v>33.4</v>
      </c>
      <c r="K51" s="10">
        <v>37.1</v>
      </c>
      <c r="L51" s="10">
        <v>42</v>
      </c>
      <c r="M51" s="10">
        <v>50.5</v>
      </c>
      <c r="N51" s="10">
        <v>67.400000000000006</v>
      </c>
    </row>
    <row r="52" spans="1:14" ht="21">
      <c r="A52" s="77"/>
      <c r="B52" s="66"/>
      <c r="C52" s="11" t="s">
        <v>292</v>
      </c>
      <c r="D52" s="9" t="s">
        <v>285</v>
      </c>
      <c r="E52" s="8">
        <v>5</v>
      </c>
      <c r="F52" s="8">
        <v>8.6999999999999993</v>
      </c>
      <c r="G52" s="8">
        <v>6.5</v>
      </c>
      <c r="H52" s="8">
        <v>7.4</v>
      </c>
      <c r="I52" s="8">
        <v>9.1</v>
      </c>
      <c r="J52" s="8">
        <v>11</v>
      </c>
      <c r="K52" s="8">
        <v>11</v>
      </c>
      <c r="L52" s="8">
        <v>10.9</v>
      </c>
      <c r="M52" s="8">
        <v>13.6</v>
      </c>
      <c r="N52" s="8">
        <v>19</v>
      </c>
    </row>
    <row r="53" spans="1:14" ht="13.5">
      <c r="A53" s="77"/>
      <c r="B53" s="66"/>
      <c r="C53" s="11" t="s">
        <v>205</v>
      </c>
      <c r="D53" s="9" t="s">
        <v>285</v>
      </c>
      <c r="E53" s="10">
        <v>2</v>
      </c>
      <c r="F53" s="10">
        <v>2.5</v>
      </c>
      <c r="G53" s="10">
        <v>1.4</v>
      </c>
      <c r="H53" s="10">
        <v>3.8</v>
      </c>
      <c r="I53" s="10">
        <v>3.9</v>
      </c>
      <c r="J53" s="10">
        <v>5.7</v>
      </c>
      <c r="K53" s="10">
        <v>6.5</v>
      </c>
      <c r="L53" s="10">
        <v>8.8000000000000007</v>
      </c>
      <c r="M53" s="10">
        <v>14.8</v>
      </c>
      <c r="N53" s="10">
        <v>18.7</v>
      </c>
    </row>
    <row r="54" spans="1:14" ht="13.5">
      <c r="A54" s="77"/>
      <c r="B54" s="66"/>
      <c r="C54" s="11" t="s">
        <v>207</v>
      </c>
      <c r="D54" s="9" t="s">
        <v>285</v>
      </c>
      <c r="E54" s="8" t="s">
        <v>289</v>
      </c>
      <c r="F54" s="8" t="s">
        <v>289</v>
      </c>
      <c r="G54" s="8" t="s">
        <v>289</v>
      </c>
      <c r="H54" s="8" t="s">
        <v>289</v>
      </c>
      <c r="I54" s="8" t="s">
        <v>289</v>
      </c>
      <c r="J54" s="8" t="s">
        <v>289</v>
      </c>
      <c r="K54" s="8" t="s">
        <v>289</v>
      </c>
      <c r="L54" s="8" t="s">
        <v>289</v>
      </c>
      <c r="M54" s="8" t="s">
        <v>289</v>
      </c>
      <c r="N54" s="8" t="s">
        <v>289</v>
      </c>
    </row>
    <row r="55" spans="1:14" ht="21">
      <c r="A55" s="77"/>
      <c r="B55" s="67"/>
      <c r="C55" s="11" t="s">
        <v>208</v>
      </c>
      <c r="D55" s="9" t="s">
        <v>285</v>
      </c>
      <c r="E55" s="10">
        <v>1</v>
      </c>
      <c r="F55" s="10">
        <v>1</v>
      </c>
      <c r="G55" s="10">
        <v>1.6</v>
      </c>
      <c r="H55" s="10">
        <v>3.1</v>
      </c>
      <c r="I55" s="10">
        <v>2.2999999999999998</v>
      </c>
      <c r="J55" s="10">
        <v>3.1</v>
      </c>
      <c r="K55" s="10">
        <v>2.6</v>
      </c>
      <c r="L55" s="10">
        <v>5.5</v>
      </c>
      <c r="M55" s="10">
        <v>5.8</v>
      </c>
      <c r="N55" s="10">
        <v>6.4</v>
      </c>
    </row>
    <row r="56" spans="1:14" ht="13.5">
      <c r="A56" s="77"/>
      <c r="B56" s="70" t="s">
        <v>210</v>
      </c>
      <c r="C56" s="71"/>
      <c r="D56" s="9" t="s">
        <v>285</v>
      </c>
      <c r="E56" s="8" t="s">
        <v>289</v>
      </c>
      <c r="F56" s="8" t="s">
        <v>289</v>
      </c>
      <c r="G56" s="8" t="s">
        <v>289</v>
      </c>
      <c r="H56" s="8" t="s">
        <v>289</v>
      </c>
      <c r="I56" s="8" t="s">
        <v>289</v>
      </c>
      <c r="J56" s="8" t="s">
        <v>289</v>
      </c>
      <c r="K56" s="8" t="s">
        <v>289</v>
      </c>
      <c r="L56" s="8" t="s">
        <v>289</v>
      </c>
      <c r="M56" s="8" t="s">
        <v>289</v>
      </c>
      <c r="N56" s="8" t="s">
        <v>289</v>
      </c>
    </row>
    <row r="57" spans="1:14" ht="13.5">
      <c r="A57" s="77"/>
      <c r="B57" s="68" t="s">
        <v>220</v>
      </c>
      <c r="C57" s="69"/>
      <c r="D57" s="9" t="s">
        <v>285</v>
      </c>
      <c r="E57" s="10">
        <v>36.6</v>
      </c>
      <c r="F57" s="10">
        <v>41.2</v>
      </c>
      <c r="G57" s="10">
        <v>54.5</v>
      </c>
      <c r="H57" s="10">
        <v>66.099999999999994</v>
      </c>
      <c r="I57" s="10">
        <v>77.3</v>
      </c>
      <c r="J57" s="10">
        <v>84.4</v>
      </c>
      <c r="K57" s="10">
        <v>98.5</v>
      </c>
      <c r="L57" s="10">
        <v>112.3</v>
      </c>
      <c r="M57" s="10">
        <v>145.6</v>
      </c>
      <c r="N57" s="10">
        <v>187.5</v>
      </c>
    </row>
    <row r="58" spans="1:14" ht="13.5">
      <c r="A58" s="77"/>
      <c r="B58" s="65" t="s">
        <v>220</v>
      </c>
      <c r="C58" s="11" t="s">
        <v>221</v>
      </c>
      <c r="D58" s="9" t="s">
        <v>285</v>
      </c>
      <c r="E58" s="8">
        <v>6.8</v>
      </c>
      <c r="F58" s="8">
        <v>10.4</v>
      </c>
      <c r="G58" s="8">
        <v>13.8</v>
      </c>
      <c r="H58" s="8">
        <v>12.8</v>
      </c>
      <c r="I58" s="8">
        <v>16.899999999999999</v>
      </c>
      <c r="J58" s="8">
        <v>18.8</v>
      </c>
      <c r="K58" s="8">
        <v>23.2</v>
      </c>
      <c r="L58" s="8">
        <v>28.2</v>
      </c>
      <c r="M58" s="8">
        <v>35.299999999999997</v>
      </c>
      <c r="N58" s="8">
        <v>43.4</v>
      </c>
    </row>
    <row r="59" spans="1:14" ht="13.5">
      <c r="A59" s="77"/>
      <c r="B59" s="66"/>
      <c r="C59" s="11" t="s">
        <v>226</v>
      </c>
      <c r="D59" s="9" t="s">
        <v>285</v>
      </c>
      <c r="E59" s="10" t="s">
        <v>289</v>
      </c>
      <c r="F59" s="10" t="s">
        <v>289</v>
      </c>
      <c r="G59" s="10" t="s">
        <v>289</v>
      </c>
      <c r="H59" s="10" t="s">
        <v>289</v>
      </c>
      <c r="I59" s="10" t="s">
        <v>289</v>
      </c>
      <c r="J59" s="10" t="s">
        <v>289</v>
      </c>
      <c r="K59" s="10" t="s">
        <v>289</v>
      </c>
      <c r="L59" s="10" t="s">
        <v>289</v>
      </c>
      <c r="M59" s="10" t="s">
        <v>289</v>
      </c>
      <c r="N59" s="10" t="s">
        <v>289</v>
      </c>
    </row>
    <row r="60" spans="1:14" ht="13.5">
      <c r="A60" s="77"/>
      <c r="B60" s="66"/>
      <c r="C60" s="11" t="s">
        <v>293</v>
      </c>
      <c r="D60" s="9" t="s">
        <v>285</v>
      </c>
      <c r="E60" s="8">
        <v>4.3</v>
      </c>
      <c r="F60" s="8">
        <v>6.6</v>
      </c>
      <c r="G60" s="8">
        <v>7.6</v>
      </c>
      <c r="H60" s="8">
        <v>9.1</v>
      </c>
      <c r="I60" s="8">
        <v>9.6</v>
      </c>
      <c r="J60" s="8">
        <v>15.4</v>
      </c>
      <c r="K60" s="8">
        <v>15.6</v>
      </c>
      <c r="L60" s="8">
        <v>17.7</v>
      </c>
      <c r="M60" s="8">
        <v>27.4</v>
      </c>
      <c r="N60" s="8">
        <v>31.2</v>
      </c>
    </row>
    <row r="61" spans="1:14" ht="13.5">
      <c r="A61" s="77"/>
      <c r="B61" s="66"/>
      <c r="C61" s="11" t="s">
        <v>230</v>
      </c>
      <c r="D61" s="9" t="s">
        <v>285</v>
      </c>
      <c r="E61" s="10">
        <v>20</v>
      </c>
      <c r="F61" s="10">
        <v>20</v>
      </c>
      <c r="G61" s="10">
        <v>24.8</v>
      </c>
      <c r="H61" s="10">
        <v>31.4</v>
      </c>
      <c r="I61" s="10">
        <v>41.9</v>
      </c>
      <c r="J61" s="10">
        <v>38.1</v>
      </c>
      <c r="K61" s="10">
        <v>45.9</v>
      </c>
      <c r="L61" s="10">
        <v>50.2</v>
      </c>
      <c r="M61" s="10">
        <v>61.2</v>
      </c>
      <c r="N61" s="10">
        <v>83.1</v>
      </c>
    </row>
    <row r="62" spans="1:14" ht="13.5">
      <c r="A62" s="77"/>
      <c r="B62" s="66"/>
      <c r="C62" s="11" t="s">
        <v>239</v>
      </c>
      <c r="D62" s="9" t="s">
        <v>285</v>
      </c>
      <c r="E62" s="8">
        <v>2.1</v>
      </c>
      <c r="F62" s="8">
        <v>2.7</v>
      </c>
      <c r="G62" s="8">
        <v>3.6</v>
      </c>
      <c r="H62" s="8">
        <v>4.2</v>
      </c>
      <c r="I62" s="8">
        <v>5.7</v>
      </c>
      <c r="J62" s="8">
        <v>5.5</v>
      </c>
      <c r="K62" s="8">
        <v>6.8</v>
      </c>
      <c r="L62" s="8">
        <v>5.4</v>
      </c>
      <c r="M62" s="8">
        <v>8</v>
      </c>
      <c r="N62" s="8">
        <v>7.8</v>
      </c>
    </row>
    <row r="63" spans="1:14" ht="13.5">
      <c r="A63" s="77"/>
      <c r="B63" s="67"/>
      <c r="C63" s="11" t="s">
        <v>244</v>
      </c>
      <c r="D63" s="9" t="s">
        <v>285</v>
      </c>
      <c r="E63" s="10" t="s">
        <v>289</v>
      </c>
      <c r="F63" s="10" t="s">
        <v>289</v>
      </c>
      <c r="G63" s="10" t="s">
        <v>289</v>
      </c>
      <c r="H63" s="10" t="s">
        <v>289</v>
      </c>
      <c r="I63" s="10" t="s">
        <v>289</v>
      </c>
      <c r="J63" s="10" t="s">
        <v>289</v>
      </c>
      <c r="K63" s="10" t="s">
        <v>289</v>
      </c>
      <c r="L63" s="10" t="s">
        <v>289</v>
      </c>
      <c r="M63" s="10" t="s">
        <v>289</v>
      </c>
      <c r="N63" s="10" t="s">
        <v>289</v>
      </c>
    </row>
    <row r="64" spans="1:14" ht="13.5">
      <c r="A64" s="77"/>
      <c r="B64" s="68" t="s">
        <v>251</v>
      </c>
      <c r="C64" s="69"/>
      <c r="D64" s="9" t="s">
        <v>285</v>
      </c>
      <c r="E64" s="8">
        <v>18.3</v>
      </c>
      <c r="F64" s="8">
        <v>15.7</v>
      </c>
      <c r="G64" s="8">
        <v>26.9</v>
      </c>
      <c r="H64" s="8">
        <v>55.4</v>
      </c>
      <c r="I64" s="8">
        <v>67</v>
      </c>
      <c r="J64" s="8">
        <v>103.9</v>
      </c>
      <c r="K64" s="8">
        <v>97.6</v>
      </c>
      <c r="L64" s="8">
        <v>143.69999999999999</v>
      </c>
      <c r="M64" s="8">
        <v>185.1</v>
      </c>
      <c r="N64" s="8">
        <v>216.7</v>
      </c>
    </row>
    <row r="65" spans="1:14" ht="13.5">
      <c r="A65" s="77"/>
      <c r="B65" s="65" t="s">
        <v>251</v>
      </c>
      <c r="C65" s="11" t="s">
        <v>252</v>
      </c>
      <c r="D65" s="9" t="s">
        <v>285</v>
      </c>
      <c r="E65" s="10">
        <v>12.2</v>
      </c>
      <c r="F65" s="10">
        <v>10.3</v>
      </c>
      <c r="G65" s="10">
        <v>18.100000000000001</v>
      </c>
      <c r="H65" s="10">
        <v>44.3</v>
      </c>
      <c r="I65" s="10">
        <v>51.8</v>
      </c>
      <c r="J65" s="10">
        <v>82.6</v>
      </c>
      <c r="K65" s="10">
        <v>71.400000000000006</v>
      </c>
      <c r="L65" s="10">
        <v>114</v>
      </c>
      <c r="M65" s="10">
        <v>141.9</v>
      </c>
      <c r="N65" s="10">
        <v>158.6</v>
      </c>
    </row>
    <row r="66" spans="1:14" ht="13.5">
      <c r="A66" s="77"/>
      <c r="B66" s="66"/>
      <c r="C66" s="11" t="s">
        <v>257</v>
      </c>
      <c r="D66" s="9" t="s">
        <v>285</v>
      </c>
      <c r="E66" s="8">
        <v>0.9</v>
      </c>
      <c r="F66" s="8">
        <v>0.9</v>
      </c>
      <c r="G66" s="8">
        <v>1.2</v>
      </c>
      <c r="H66" s="8">
        <v>3.2</v>
      </c>
      <c r="I66" s="8">
        <v>6.1</v>
      </c>
      <c r="J66" s="8">
        <v>9.6999999999999993</v>
      </c>
      <c r="K66" s="8">
        <v>13</v>
      </c>
      <c r="L66" s="8">
        <v>17.8</v>
      </c>
      <c r="M66" s="8">
        <v>24</v>
      </c>
      <c r="N66" s="8">
        <v>32.6</v>
      </c>
    </row>
    <row r="67" spans="1:14" ht="21">
      <c r="A67" s="77"/>
      <c r="B67" s="66"/>
      <c r="C67" s="11" t="s">
        <v>258</v>
      </c>
      <c r="D67" s="9" t="s">
        <v>285</v>
      </c>
      <c r="E67" s="10">
        <v>1.7</v>
      </c>
      <c r="F67" s="10">
        <v>2.8</v>
      </c>
      <c r="G67" s="10">
        <v>4</v>
      </c>
      <c r="H67" s="10">
        <v>1.4</v>
      </c>
      <c r="I67" s="10">
        <v>2.8</v>
      </c>
      <c r="J67" s="10">
        <v>3.1</v>
      </c>
      <c r="K67" s="10">
        <v>3.6</v>
      </c>
      <c r="L67" s="10">
        <v>2.4</v>
      </c>
      <c r="M67" s="10">
        <v>4.4000000000000004</v>
      </c>
      <c r="N67" s="10">
        <v>6.5</v>
      </c>
    </row>
    <row r="68" spans="1:14" ht="13.5">
      <c r="A68" s="77"/>
      <c r="B68" s="66"/>
      <c r="C68" s="11" t="s">
        <v>259</v>
      </c>
      <c r="D68" s="9" t="s">
        <v>285</v>
      </c>
      <c r="E68" s="8" t="s">
        <v>289</v>
      </c>
      <c r="F68" s="8" t="s">
        <v>289</v>
      </c>
      <c r="G68" s="8" t="s">
        <v>289</v>
      </c>
      <c r="H68" s="8" t="s">
        <v>289</v>
      </c>
      <c r="I68" s="8" t="s">
        <v>289</v>
      </c>
      <c r="J68" s="8" t="s">
        <v>289</v>
      </c>
      <c r="K68" s="8" t="s">
        <v>289</v>
      </c>
      <c r="L68" s="8" t="s">
        <v>289</v>
      </c>
      <c r="M68" s="8" t="s">
        <v>289</v>
      </c>
      <c r="N68" s="8" t="s">
        <v>289</v>
      </c>
    </row>
    <row r="69" spans="1:14" ht="21">
      <c r="A69" s="77"/>
      <c r="B69" s="67"/>
      <c r="C69" s="11" t="s">
        <v>261</v>
      </c>
      <c r="D69" s="9" t="s">
        <v>285</v>
      </c>
      <c r="E69" s="10">
        <v>3.4</v>
      </c>
      <c r="F69" s="10">
        <v>1.7</v>
      </c>
      <c r="G69" s="10">
        <v>2.8</v>
      </c>
      <c r="H69" s="10">
        <v>6</v>
      </c>
      <c r="I69" s="10">
        <v>4.7</v>
      </c>
      <c r="J69" s="10">
        <v>8</v>
      </c>
      <c r="K69" s="10">
        <v>8.1999999999999993</v>
      </c>
      <c r="L69" s="10">
        <v>8.8000000000000007</v>
      </c>
      <c r="M69" s="10">
        <v>12.9</v>
      </c>
      <c r="N69" s="10">
        <v>18</v>
      </c>
    </row>
    <row r="70" spans="1:14" ht="13.5">
      <c r="A70" s="78"/>
      <c r="B70" s="70" t="s">
        <v>294</v>
      </c>
      <c r="C70" s="71"/>
      <c r="D70" s="9" t="s">
        <v>285</v>
      </c>
      <c r="E70" s="8" t="s">
        <v>289</v>
      </c>
      <c r="F70" s="8" t="s">
        <v>289</v>
      </c>
      <c r="G70" s="8" t="s">
        <v>289</v>
      </c>
      <c r="H70" s="8" t="s">
        <v>289</v>
      </c>
      <c r="I70" s="8" t="s">
        <v>289</v>
      </c>
      <c r="J70" s="8" t="s">
        <v>289</v>
      </c>
      <c r="K70" s="8" t="s">
        <v>289</v>
      </c>
      <c r="L70" s="8" t="s">
        <v>289</v>
      </c>
      <c r="M70" s="8" t="s">
        <v>289</v>
      </c>
      <c r="N70" s="8" t="s">
        <v>289</v>
      </c>
    </row>
    <row r="71" spans="1:14">
      <c r="A71" s="7" t="s">
        <v>300</v>
      </c>
    </row>
    <row r="72" spans="1:14">
      <c r="A72" s="5" t="s">
        <v>299</v>
      </c>
    </row>
    <row r="73" spans="1:14">
      <c r="A73" s="6" t="s">
        <v>298</v>
      </c>
      <c r="B73" s="5" t="s">
        <v>297</v>
      </c>
    </row>
  </sheetData>
  <mergeCells count="32">
    <mergeCell ref="A3:D3"/>
    <mergeCell ref="A4:D4"/>
    <mergeCell ref="E4:N4"/>
    <mergeCell ref="A5:D5"/>
    <mergeCell ref="E5:N5"/>
    <mergeCell ref="A6:C6"/>
    <mergeCell ref="A7:C7"/>
    <mergeCell ref="A8:A70"/>
    <mergeCell ref="B8:C8"/>
    <mergeCell ref="B9:B13"/>
    <mergeCell ref="B14:C14"/>
    <mergeCell ref="B15:B17"/>
    <mergeCell ref="B18:C18"/>
    <mergeCell ref="B19:B20"/>
    <mergeCell ref="B21:C21"/>
    <mergeCell ref="B22:B27"/>
    <mergeCell ref="B28:C28"/>
    <mergeCell ref="B29:B34"/>
    <mergeCell ref="B35:C35"/>
    <mergeCell ref="B36:B38"/>
    <mergeCell ref="B39:C39"/>
    <mergeCell ref="B40:B42"/>
    <mergeCell ref="B58:B63"/>
    <mergeCell ref="B64:C64"/>
    <mergeCell ref="B65:B69"/>
    <mergeCell ref="B70:C70"/>
    <mergeCell ref="B43:C43"/>
    <mergeCell ref="B44:B46"/>
    <mergeCell ref="B47:C47"/>
    <mergeCell ref="B48:B55"/>
    <mergeCell ref="B56:C56"/>
    <mergeCell ref="B57:C57"/>
  </mergeCells>
  <hyperlinks>
    <hyperlink ref="A2" r:id="rId1" tooltip="Click once to display linked information. Click and hold to select this cell." display="http://nzdotstat.stats.govt.nz/OECDStat_Metadata/ShowMetadata.ashx?Dataset=TABLECODE332&amp;ShowOnWeb=true&amp;Lang=en"/>
    <hyperlink ref="A3" r:id="rId2" tooltip="Click once to display linked information. Click and hold to select this cell." display="http://nzdotstat.stats.govt.nz/OECDStat_Metadata/ShowMetadata.ashx?Dataset=TABLECODE332&amp;Coords=[INCOME_GROUP]&amp;ShowOnWeb=true&amp;Lang=en"/>
    <hyperlink ref="E3" r:id="rId3" tooltip="Click once to display linked information. Click and hold to select this cell." display="http://nzdotstat.stats.govt.nz/OECDStat_Metadata/ShowMetadata.ashx?Dataset=TABLECODE332&amp;Coords=[INCOME_GROUP].[1]&amp;ShowOnWeb=true&amp;Lang=en"/>
    <hyperlink ref="A4" r:id="rId4" tooltip="Click once to display linked information. Click and hold to select this cell." display="http://nzdotstat.stats.govt.nz/OECDStat_Metadata/ShowMetadata.ashx?Dataset=TABLECODE332&amp;Coords=[YEAR_ENDED_JUNE]&amp;ShowOnWeb=true&amp;Lang=en"/>
    <hyperlink ref="E5" r:id="rId5" tooltip="Click once to display linked information. Click and hold to select this cell." display="http://nzdotstat.stats.govt.nz/OECDStat_Metadata/ShowMetadata.ashx?Dataset=TABLECODE332&amp;Coords=[MEASURES].[AV_WKLY_AMT]&amp;ShowOnWeb=true&amp;Lang=en"/>
    <hyperlink ref="A6" r:id="rId6" tooltip="Click once to display linked information. Click and hold to select this cell." display="http://nzdotstat.stats.govt.nz/OECDStat_Metadata/ShowMetadata.ashx?Dataset=TABLECODE332&amp;Coords=[CATEGORY]&amp;ShowOnWeb=true&amp;Lang=en"/>
    <hyperlink ref="A7" r:id="rId7" tooltip="Click once to display linked information. Click and hold to select this cell." display="http://nzdotstat.stats.govt.nz/OECDStat_Metadata/ShowMetadata.ashx?Dataset=TABLECODE332&amp;Coords=[CATEGORY].[98]&amp;ShowOnWeb=true&amp;Lang=en"/>
    <hyperlink ref="A8" r:id="rId8" tooltip="Click once to display linked information. Click and hold to select this cell." display="http://nzdotstat.stats.govt.nz/OECDStat_Metadata/ShowMetadata.ashx?Dataset=TABLECODE332&amp;Coords=[CATEGORY].[98]&amp;ShowOnWeb=true&amp;Lang=en"/>
    <hyperlink ref="B56" r:id="rId9" tooltip="Click once to display linked information. Click and hold to select this cell." display="http://nzdotstat.stats.govt.nz/OECDStat_Metadata/ShowMetadata.ashx?Dataset=TABLECODE332&amp;Coords=[CATEGORY].[10]&amp;ShowOnWeb=true&amp;Lang=en"/>
    <hyperlink ref="B70" r:id="rId10" tooltip="Click once to display linked information. Click and hold to select this cell." display="http://nzdotstat.stats.govt.nz/OECDStat_Metadata/ShowMetadata.ashx?Dataset=TABLECODE332&amp;Coords=[CATEGORY].[14]&amp;ShowOnWeb=true&amp;Lang=en"/>
    <hyperlink ref="A71" r:id="rId11" tooltip="Click once to display linked information. Click and hold to select this cell." display="http://nzdotstat.stats.govt.nz/"/>
  </hyperlinks>
  <pageMargins left="0.75" right="0.75" top="1" bottom="1" header="0.5" footer="0.5"/>
  <pageSetup orientation="portrait" horizontalDpi="0" verticalDpi="0"/>
  <legacyDrawing r:id="rId1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59"/>
  <sheetViews>
    <sheetView topLeftCell="A425" zoomScaleNormal="100" workbookViewId="0">
      <selection activeCell="B452" sqref="B452:B559"/>
    </sheetView>
  </sheetViews>
  <sheetFormatPr defaultRowHeight="11.25"/>
  <cols>
    <col min="1" max="1" width="25.42578125" style="20" customWidth="1"/>
    <col min="2" max="2" width="34.85546875" style="18" customWidth="1"/>
    <col min="3" max="3" width="31.7109375" style="18" customWidth="1"/>
    <col min="4" max="4" width="29" style="18" customWidth="1"/>
    <col min="5" max="6" width="28.42578125" style="18" customWidth="1"/>
    <col min="7" max="7" width="9.140625" style="18"/>
    <col min="8" max="8" width="16.7109375" style="19" customWidth="1"/>
    <col min="9" max="9" width="10.5703125" style="18" bestFit="1" customWidth="1"/>
    <col min="10" max="11" width="9.140625" style="18"/>
    <col min="12" max="12" width="9.140625" style="18" customWidth="1"/>
    <col min="13" max="16384" width="9.140625" style="18"/>
  </cols>
  <sheetData>
    <row r="1" spans="1:8" ht="21">
      <c r="A1" s="51" t="s">
        <v>282</v>
      </c>
      <c r="B1" s="52"/>
      <c r="C1" s="52"/>
      <c r="D1" s="53"/>
      <c r="E1" s="45" t="s">
        <v>283</v>
      </c>
      <c r="H1" s="44"/>
    </row>
    <row r="2" spans="1:8" ht="12.75">
      <c r="A2" s="54" t="s">
        <v>284</v>
      </c>
      <c r="B2" s="55"/>
      <c r="C2" s="56"/>
      <c r="D2" s="41" t="s">
        <v>285</v>
      </c>
      <c r="E2" s="41" t="s">
        <v>285</v>
      </c>
      <c r="H2" s="44"/>
    </row>
    <row r="3" spans="1:8" ht="12.75">
      <c r="A3" s="57" t="s">
        <v>286</v>
      </c>
      <c r="B3" s="58"/>
      <c r="C3" s="59"/>
      <c r="D3" s="41" t="s">
        <v>285</v>
      </c>
      <c r="E3" s="42">
        <v>952.2</v>
      </c>
      <c r="H3" s="44"/>
    </row>
    <row r="4" spans="1:8" ht="12.75">
      <c r="A4" s="60" t="s">
        <v>286</v>
      </c>
      <c r="B4" s="63" t="s">
        <v>5</v>
      </c>
      <c r="C4" s="64"/>
      <c r="D4" s="41" t="s">
        <v>285</v>
      </c>
      <c r="E4" s="40">
        <v>162.80000000000001</v>
      </c>
      <c r="H4" s="44"/>
    </row>
    <row r="5" spans="1:8" ht="12.75">
      <c r="A5" s="61"/>
      <c r="B5" s="48" t="s">
        <v>5</v>
      </c>
      <c r="C5" s="43" t="s">
        <v>11</v>
      </c>
      <c r="D5" s="41" t="s">
        <v>285</v>
      </c>
      <c r="E5" s="42">
        <v>18.600000000000001</v>
      </c>
      <c r="H5" s="44"/>
    </row>
    <row r="6" spans="1:8" ht="12.75">
      <c r="A6" s="61"/>
      <c r="B6" s="49"/>
      <c r="C6" s="43" t="s">
        <v>287</v>
      </c>
      <c r="D6" s="41" t="s">
        <v>285</v>
      </c>
      <c r="E6" s="40">
        <v>23.5</v>
      </c>
      <c r="H6" s="44"/>
    </row>
    <row r="7" spans="1:8" ht="12.75">
      <c r="A7" s="61"/>
      <c r="B7" s="49"/>
      <c r="C7" s="43" t="s">
        <v>24</v>
      </c>
      <c r="D7" s="41" t="s">
        <v>285</v>
      </c>
      <c r="E7" s="42">
        <v>74.099999999999994</v>
      </c>
      <c r="H7" s="44"/>
    </row>
    <row r="8" spans="1:8" ht="12.75">
      <c r="A8" s="61"/>
      <c r="B8" s="49"/>
      <c r="C8" s="43" t="s">
        <v>33</v>
      </c>
      <c r="D8" s="41" t="s">
        <v>285</v>
      </c>
      <c r="E8" s="40">
        <v>8.4</v>
      </c>
      <c r="H8" s="44"/>
    </row>
    <row r="9" spans="1:8" ht="21">
      <c r="A9" s="61"/>
      <c r="B9" s="50"/>
      <c r="C9" s="43" t="s">
        <v>37</v>
      </c>
      <c r="D9" s="41" t="s">
        <v>285</v>
      </c>
      <c r="E9" s="42">
        <v>38.200000000000003</v>
      </c>
      <c r="H9" s="44"/>
    </row>
    <row r="10" spans="1:8" ht="12.75" customHeight="1">
      <c r="A10" s="61"/>
      <c r="B10" s="63" t="s">
        <v>288</v>
      </c>
      <c r="C10" s="64"/>
      <c r="D10" s="41" t="s">
        <v>285</v>
      </c>
      <c r="E10" s="40">
        <v>27.3</v>
      </c>
      <c r="H10" s="44"/>
    </row>
    <row r="11" spans="1:8" ht="12.75" customHeight="1">
      <c r="A11" s="61"/>
      <c r="B11" s="48" t="s">
        <v>288</v>
      </c>
      <c r="C11" s="43" t="s">
        <v>44</v>
      </c>
      <c r="D11" s="41" t="s">
        <v>285</v>
      </c>
      <c r="E11" s="42">
        <v>19.5</v>
      </c>
      <c r="H11" s="44"/>
    </row>
    <row r="12" spans="1:8" ht="12.75">
      <c r="A12" s="61"/>
      <c r="B12" s="49"/>
      <c r="C12" s="43" t="s">
        <v>49</v>
      </c>
      <c r="D12" s="41" t="s">
        <v>285</v>
      </c>
      <c r="E12" s="40">
        <v>7.7</v>
      </c>
      <c r="H12" s="44"/>
    </row>
    <row r="13" spans="1:8" ht="12.75">
      <c r="A13" s="61"/>
      <c r="B13" s="50"/>
      <c r="C13" s="43" t="s">
        <v>50</v>
      </c>
      <c r="D13" s="41" t="s">
        <v>285</v>
      </c>
      <c r="E13" s="42" t="s">
        <v>289</v>
      </c>
      <c r="H13" s="44"/>
    </row>
    <row r="14" spans="1:8" ht="12.75">
      <c r="A14" s="61"/>
      <c r="B14" s="63" t="s">
        <v>52</v>
      </c>
      <c r="C14" s="64"/>
      <c r="D14" s="41" t="s">
        <v>285</v>
      </c>
      <c r="E14" s="40">
        <v>33.799999999999997</v>
      </c>
      <c r="H14" s="44"/>
    </row>
    <row r="15" spans="1:8" ht="12.75">
      <c r="A15" s="61"/>
      <c r="B15" s="48" t="s">
        <v>52</v>
      </c>
      <c r="C15" s="43" t="s">
        <v>53</v>
      </c>
      <c r="D15" s="41" t="s">
        <v>285</v>
      </c>
      <c r="E15" s="42">
        <v>27.6</v>
      </c>
      <c r="H15" s="44"/>
    </row>
    <row r="16" spans="1:8" ht="12.75">
      <c r="A16" s="61"/>
      <c r="B16" s="50"/>
      <c r="C16" s="43" t="s">
        <v>61</v>
      </c>
      <c r="D16" s="41" t="s">
        <v>285</v>
      </c>
      <c r="E16" s="40">
        <v>6.2</v>
      </c>
      <c r="H16" s="44"/>
    </row>
    <row r="17" spans="1:8" ht="12.75">
      <c r="A17" s="61"/>
      <c r="B17" s="63" t="s">
        <v>70</v>
      </c>
      <c r="C17" s="64"/>
      <c r="D17" s="41" t="s">
        <v>285</v>
      </c>
      <c r="E17" s="42">
        <v>212.9</v>
      </c>
      <c r="H17" s="44"/>
    </row>
    <row r="18" spans="1:8" ht="12.75">
      <c r="A18" s="61"/>
      <c r="B18" s="48" t="s">
        <v>70</v>
      </c>
      <c r="C18" s="43" t="s">
        <v>71</v>
      </c>
      <c r="D18" s="41" t="s">
        <v>285</v>
      </c>
      <c r="E18" s="40">
        <v>66.2</v>
      </c>
      <c r="H18" s="44"/>
    </row>
    <row r="19" spans="1:8" ht="12.75">
      <c r="A19" s="61"/>
      <c r="B19" s="49"/>
      <c r="C19" s="43" t="s">
        <v>74</v>
      </c>
      <c r="D19" s="41" t="s">
        <v>285</v>
      </c>
      <c r="E19" s="42">
        <v>53.4</v>
      </c>
      <c r="H19" s="44"/>
    </row>
    <row r="20" spans="1:8" ht="12.75">
      <c r="A20" s="61"/>
      <c r="B20" s="49"/>
      <c r="C20" s="43" t="s">
        <v>81</v>
      </c>
      <c r="D20" s="41" t="s">
        <v>285</v>
      </c>
      <c r="E20" s="40" t="s">
        <v>289</v>
      </c>
      <c r="H20" s="44"/>
    </row>
    <row r="21" spans="1:8" ht="12.75">
      <c r="A21" s="61"/>
      <c r="B21" s="49"/>
      <c r="C21" s="43" t="s">
        <v>85</v>
      </c>
      <c r="D21" s="41" t="s">
        <v>285</v>
      </c>
      <c r="E21" s="42">
        <v>24.7</v>
      </c>
      <c r="H21" s="44"/>
    </row>
    <row r="22" spans="1:8" ht="12.75">
      <c r="A22" s="61"/>
      <c r="B22" s="49"/>
      <c r="C22" s="43" t="s">
        <v>93</v>
      </c>
      <c r="D22" s="41" t="s">
        <v>285</v>
      </c>
      <c r="E22" s="40">
        <v>36.1</v>
      </c>
      <c r="H22" s="44"/>
    </row>
    <row r="23" spans="1:8" ht="12.75">
      <c r="A23" s="61"/>
      <c r="B23" s="50"/>
      <c r="C23" s="43" t="s">
        <v>103</v>
      </c>
      <c r="D23" s="41" t="s">
        <v>285</v>
      </c>
      <c r="E23" s="42" t="s">
        <v>289</v>
      </c>
      <c r="H23" s="44"/>
    </row>
    <row r="24" spans="1:8" ht="12.75">
      <c r="A24" s="61"/>
      <c r="B24" s="63" t="s">
        <v>106</v>
      </c>
      <c r="C24" s="64"/>
      <c r="D24" s="41" t="s">
        <v>285</v>
      </c>
      <c r="E24" s="40">
        <v>49.8</v>
      </c>
      <c r="H24" s="44"/>
    </row>
    <row r="25" spans="1:8" ht="21">
      <c r="A25" s="61"/>
      <c r="B25" s="48" t="s">
        <v>106</v>
      </c>
      <c r="C25" s="43" t="s">
        <v>290</v>
      </c>
      <c r="D25" s="41" t="s">
        <v>285</v>
      </c>
      <c r="E25" s="42">
        <v>18.399999999999999</v>
      </c>
      <c r="H25" s="44"/>
    </row>
    <row r="26" spans="1:8" ht="12.75">
      <c r="A26" s="61"/>
      <c r="B26" s="49"/>
      <c r="C26" s="43" t="s">
        <v>112</v>
      </c>
      <c r="D26" s="41" t="s">
        <v>285</v>
      </c>
      <c r="E26" s="40" t="s">
        <v>289</v>
      </c>
      <c r="H26" s="44"/>
    </row>
    <row r="27" spans="1:8" ht="12.75">
      <c r="A27" s="61"/>
      <c r="B27" s="49"/>
      <c r="C27" s="43" t="s">
        <v>113</v>
      </c>
      <c r="D27" s="41" t="s">
        <v>285</v>
      </c>
      <c r="E27" s="42">
        <v>10.8</v>
      </c>
      <c r="H27" s="44"/>
    </row>
    <row r="28" spans="1:8" ht="21">
      <c r="A28" s="61"/>
      <c r="B28" s="49"/>
      <c r="C28" s="43" t="s">
        <v>291</v>
      </c>
      <c r="D28" s="41" t="s">
        <v>285</v>
      </c>
      <c r="E28" s="40">
        <v>2.8</v>
      </c>
      <c r="H28" s="44"/>
    </row>
    <row r="29" spans="1:8" ht="21">
      <c r="A29" s="61"/>
      <c r="B29" s="49"/>
      <c r="C29" s="43" t="s">
        <v>121</v>
      </c>
      <c r="D29" s="41" t="s">
        <v>285</v>
      </c>
      <c r="E29" s="42">
        <v>4.8</v>
      </c>
      <c r="H29" s="44"/>
    </row>
    <row r="30" spans="1:8" ht="21">
      <c r="A30" s="61"/>
      <c r="B30" s="50"/>
      <c r="C30" s="43" t="s">
        <v>124</v>
      </c>
      <c r="D30" s="41" t="s">
        <v>285</v>
      </c>
      <c r="E30" s="40">
        <v>8.5</v>
      </c>
      <c r="H30" s="44"/>
    </row>
    <row r="31" spans="1:8" ht="12.75">
      <c r="A31" s="61"/>
      <c r="B31" s="63" t="s">
        <v>130</v>
      </c>
      <c r="C31" s="64"/>
      <c r="D31" s="41" t="s">
        <v>285</v>
      </c>
      <c r="E31" s="42">
        <v>23.8</v>
      </c>
      <c r="H31" s="44"/>
    </row>
    <row r="32" spans="1:8" ht="21">
      <c r="A32" s="61"/>
      <c r="B32" s="48" t="s">
        <v>130</v>
      </c>
      <c r="C32" s="43" t="s">
        <v>131</v>
      </c>
      <c r="D32" s="41" t="s">
        <v>285</v>
      </c>
      <c r="E32" s="40">
        <v>7.4</v>
      </c>
      <c r="H32" s="44"/>
    </row>
    <row r="33" spans="1:8" ht="12.75">
      <c r="A33" s="61"/>
      <c r="B33" s="49"/>
      <c r="C33" s="43" t="s">
        <v>135</v>
      </c>
      <c r="D33" s="41" t="s">
        <v>285</v>
      </c>
      <c r="E33" s="42" t="s">
        <v>289</v>
      </c>
      <c r="H33" s="44"/>
    </row>
    <row r="34" spans="1:8" ht="12.75">
      <c r="A34" s="61"/>
      <c r="B34" s="50"/>
      <c r="C34" s="43" t="s">
        <v>140</v>
      </c>
      <c r="D34" s="41" t="s">
        <v>285</v>
      </c>
      <c r="E34" s="40" t="s">
        <v>289</v>
      </c>
      <c r="H34" s="44"/>
    </row>
    <row r="35" spans="1:8" ht="12.75">
      <c r="A35" s="61"/>
      <c r="B35" s="63" t="s">
        <v>143</v>
      </c>
      <c r="C35" s="64"/>
      <c r="D35" s="41" t="s">
        <v>285</v>
      </c>
      <c r="E35" s="42">
        <v>140.1</v>
      </c>
      <c r="H35" s="44"/>
    </row>
    <row r="36" spans="1:8" ht="12.75">
      <c r="A36" s="61"/>
      <c r="B36" s="48" t="s">
        <v>143</v>
      </c>
      <c r="C36" s="43" t="s">
        <v>144</v>
      </c>
      <c r="D36" s="41" t="s">
        <v>285</v>
      </c>
      <c r="E36" s="40">
        <v>49.7</v>
      </c>
      <c r="H36" s="44"/>
    </row>
    <row r="37" spans="1:8" ht="21">
      <c r="A37" s="61"/>
      <c r="B37" s="49"/>
      <c r="C37" s="43" t="s">
        <v>150</v>
      </c>
      <c r="D37" s="41" t="s">
        <v>285</v>
      </c>
      <c r="E37" s="42">
        <v>69.099999999999994</v>
      </c>
      <c r="H37" s="44"/>
    </row>
    <row r="38" spans="1:8" ht="12.75">
      <c r="A38" s="61"/>
      <c r="B38" s="50"/>
      <c r="C38" s="43" t="s">
        <v>158</v>
      </c>
      <c r="D38" s="41" t="s">
        <v>285</v>
      </c>
      <c r="E38" s="40">
        <v>21.2</v>
      </c>
      <c r="H38" s="44"/>
    </row>
    <row r="39" spans="1:8" ht="12.75">
      <c r="A39" s="61"/>
      <c r="B39" s="63" t="s">
        <v>170</v>
      </c>
      <c r="C39" s="64"/>
      <c r="D39" s="41" t="s">
        <v>285</v>
      </c>
      <c r="E39" s="42">
        <v>30.6</v>
      </c>
      <c r="H39" s="44"/>
    </row>
    <row r="40" spans="1:8" ht="12.75">
      <c r="A40" s="61"/>
      <c r="B40" s="48" t="s">
        <v>170</v>
      </c>
      <c r="C40" s="43" t="s">
        <v>171</v>
      </c>
      <c r="D40" s="41" t="s">
        <v>285</v>
      </c>
      <c r="E40" s="40">
        <v>1.4</v>
      </c>
      <c r="H40" s="44"/>
    </row>
    <row r="41" spans="1:8" ht="12.75">
      <c r="A41" s="61"/>
      <c r="B41" s="49"/>
      <c r="C41" s="43" t="s">
        <v>173</v>
      </c>
      <c r="D41" s="41" t="s">
        <v>285</v>
      </c>
      <c r="E41" s="42" t="s">
        <v>289</v>
      </c>
      <c r="H41" s="44"/>
    </row>
    <row r="42" spans="1:8" ht="12.75">
      <c r="A42" s="61"/>
      <c r="B42" s="50"/>
      <c r="C42" s="43" t="s">
        <v>174</v>
      </c>
      <c r="D42" s="41" t="s">
        <v>285</v>
      </c>
      <c r="E42" s="40">
        <v>28.2</v>
      </c>
      <c r="H42" s="44"/>
    </row>
    <row r="43" spans="1:8" ht="12.75">
      <c r="A43" s="61"/>
      <c r="B43" s="63" t="s">
        <v>177</v>
      </c>
      <c r="C43" s="64"/>
      <c r="D43" s="41" t="s">
        <v>285</v>
      </c>
      <c r="E43" s="42">
        <v>100.4</v>
      </c>
      <c r="H43" s="44"/>
    </row>
    <row r="44" spans="1:8" ht="21">
      <c r="A44" s="61"/>
      <c r="B44" s="48" t="s">
        <v>177</v>
      </c>
      <c r="C44" s="43" t="s">
        <v>178</v>
      </c>
      <c r="D44" s="41" t="s">
        <v>285</v>
      </c>
      <c r="E44" s="40">
        <v>14.2</v>
      </c>
      <c r="H44" s="44"/>
    </row>
    <row r="45" spans="1:8" ht="21">
      <c r="A45" s="61"/>
      <c r="B45" s="49"/>
      <c r="C45" s="43" t="s">
        <v>183</v>
      </c>
      <c r="D45" s="41" t="s">
        <v>285</v>
      </c>
      <c r="E45" s="42" t="s">
        <v>289</v>
      </c>
      <c r="H45" s="44"/>
    </row>
    <row r="46" spans="1:8" ht="21">
      <c r="A46" s="61"/>
      <c r="B46" s="49"/>
      <c r="C46" s="43" t="s">
        <v>184</v>
      </c>
      <c r="D46" s="41" t="s">
        <v>285</v>
      </c>
      <c r="E46" s="40">
        <v>19.899999999999999</v>
      </c>
      <c r="H46" s="44"/>
    </row>
    <row r="47" spans="1:8" ht="12.75">
      <c r="A47" s="61"/>
      <c r="B47" s="49"/>
      <c r="C47" s="43" t="s">
        <v>190</v>
      </c>
      <c r="D47" s="41" t="s">
        <v>285</v>
      </c>
      <c r="E47" s="42">
        <v>32.9</v>
      </c>
      <c r="H47" s="44"/>
    </row>
    <row r="48" spans="1:8" ht="12.75">
      <c r="A48" s="61"/>
      <c r="B48" s="49"/>
      <c r="C48" s="43" t="s">
        <v>292</v>
      </c>
      <c r="D48" s="41" t="s">
        <v>285</v>
      </c>
      <c r="E48" s="40">
        <v>10.199999999999999</v>
      </c>
      <c r="H48" s="44"/>
    </row>
    <row r="49" spans="1:8" ht="12.75">
      <c r="A49" s="61"/>
      <c r="B49" s="49"/>
      <c r="C49" s="43" t="s">
        <v>205</v>
      </c>
      <c r="D49" s="41" t="s">
        <v>285</v>
      </c>
      <c r="E49" s="42">
        <v>6.8</v>
      </c>
      <c r="H49" s="44"/>
    </row>
    <row r="50" spans="1:8" ht="12.75">
      <c r="A50" s="61"/>
      <c r="B50" s="49"/>
      <c r="C50" s="43" t="s">
        <v>207</v>
      </c>
      <c r="D50" s="41" t="s">
        <v>285</v>
      </c>
      <c r="E50" s="40" t="s">
        <v>289</v>
      </c>
      <c r="H50" s="44"/>
    </row>
    <row r="51" spans="1:8" ht="21">
      <c r="A51" s="61"/>
      <c r="B51" s="50"/>
      <c r="C51" s="43" t="s">
        <v>208</v>
      </c>
      <c r="D51" s="41" t="s">
        <v>285</v>
      </c>
      <c r="E51" s="42">
        <v>3.2</v>
      </c>
      <c r="H51" s="44"/>
    </row>
    <row r="52" spans="1:8" ht="12.75">
      <c r="A52" s="61"/>
      <c r="B52" s="57" t="s">
        <v>210</v>
      </c>
      <c r="C52" s="59"/>
      <c r="D52" s="41" t="s">
        <v>285</v>
      </c>
      <c r="E52" s="40" t="s">
        <v>289</v>
      </c>
      <c r="H52" s="44"/>
    </row>
    <row r="53" spans="1:8" ht="12.75">
      <c r="A53" s="61"/>
      <c r="B53" s="63" t="s">
        <v>220</v>
      </c>
      <c r="C53" s="64"/>
      <c r="D53" s="41" t="s">
        <v>285</v>
      </c>
      <c r="E53" s="42">
        <v>90.5</v>
      </c>
      <c r="H53" s="44"/>
    </row>
    <row r="54" spans="1:8" ht="12.75">
      <c r="A54" s="61"/>
      <c r="B54" s="48" t="s">
        <v>220</v>
      </c>
      <c r="C54" s="43" t="s">
        <v>221</v>
      </c>
      <c r="D54" s="41" t="s">
        <v>285</v>
      </c>
      <c r="E54" s="40">
        <v>21</v>
      </c>
      <c r="H54" s="44"/>
    </row>
    <row r="55" spans="1:8" ht="12.75">
      <c r="A55" s="61"/>
      <c r="B55" s="49"/>
      <c r="C55" s="43" t="s">
        <v>226</v>
      </c>
      <c r="D55" s="41" t="s">
        <v>285</v>
      </c>
      <c r="E55" s="42" t="s">
        <v>289</v>
      </c>
      <c r="H55" s="44"/>
    </row>
    <row r="56" spans="1:8" ht="12.75">
      <c r="A56" s="61"/>
      <c r="B56" s="49"/>
      <c r="C56" s="43" t="s">
        <v>293</v>
      </c>
      <c r="D56" s="41" t="s">
        <v>285</v>
      </c>
      <c r="E56" s="40">
        <v>14.5</v>
      </c>
      <c r="H56" s="44"/>
    </row>
    <row r="57" spans="1:8" ht="12.75">
      <c r="A57" s="61"/>
      <c r="B57" s="49"/>
      <c r="C57" s="43" t="s">
        <v>230</v>
      </c>
      <c r="D57" s="41" t="s">
        <v>285</v>
      </c>
      <c r="E57" s="42">
        <v>41.7</v>
      </c>
      <c r="H57" s="44"/>
    </row>
    <row r="58" spans="1:8" ht="12.75">
      <c r="A58" s="61"/>
      <c r="B58" s="49"/>
      <c r="C58" s="43" t="s">
        <v>239</v>
      </c>
      <c r="D58" s="41" t="s">
        <v>285</v>
      </c>
      <c r="E58" s="40">
        <v>5.2</v>
      </c>
      <c r="H58" s="44"/>
    </row>
    <row r="59" spans="1:8" ht="12.75">
      <c r="A59" s="61"/>
      <c r="B59" s="50"/>
      <c r="C59" s="43" t="s">
        <v>244</v>
      </c>
      <c r="D59" s="41" t="s">
        <v>285</v>
      </c>
      <c r="E59" s="42" t="s">
        <v>289</v>
      </c>
      <c r="H59" s="44"/>
    </row>
    <row r="60" spans="1:8" ht="12.75">
      <c r="A60" s="61"/>
      <c r="B60" s="63" t="s">
        <v>251</v>
      </c>
      <c r="C60" s="64"/>
      <c r="D60" s="41" t="s">
        <v>285</v>
      </c>
      <c r="E60" s="40">
        <v>93.1</v>
      </c>
      <c r="H60" s="44"/>
    </row>
    <row r="61" spans="1:8" ht="12.75">
      <c r="A61" s="61"/>
      <c r="B61" s="48" t="s">
        <v>251</v>
      </c>
      <c r="C61" s="43" t="s">
        <v>252</v>
      </c>
      <c r="D61" s="41" t="s">
        <v>285</v>
      </c>
      <c r="E61" s="42">
        <v>70.5</v>
      </c>
      <c r="H61" s="44"/>
    </row>
    <row r="62" spans="1:8" ht="12.75">
      <c r="A62" s="61"/>
      <c r="B62" s="49"/>
      <c r="C62" s="43" t="s">
        <v>257</v>
      </c>
      <c r="D62" s="41" t="s">
        <v>285</v>
      </c>
      <c r="E62" s="40">
        <v>10.9</v>
      </c>
      <c r="H62" s="44"/>
    </row>
    <row r="63" spans="1:8" ht="21">
      <c r="A63" s="61"/>
      <c r="B63" s="49"/>
      <c r="C63" s="43" t="s">
        <v>258</v>
      </c>
      <c r="D63" s="41" t="s">
        <v>285</v>
      </c>
      <c r="E63" s="42">
        <v>3.3</v>
      </c>
      <c r="H63" s="44"/>
    </row>
    <row r="64" spans="1:8" ht="12.75">
      <c r="A64" s="61"/>
      <c r="B64" s="49"/>
      <c r="C64" s="43" t="s">
        <v>259</v>
      </c>
      <c r="D64" s="41" t="s">
        <v>285</v>
      </c>
      <c r="E64" s="40" t="s">
        <v>289</v>
      </c>
      <c r="H64" s="44"/>
    </row>
    <row r="65" spans="1:9" ht="21">
      <c r="A65" s="61"/>
      <c r="B65" s="50"/>
      <c r="C65" s="43" t="s">
        <v>261</v>
      </c>
      <c r="D65" s="41" t="s">
        <v>285</v>
      </c>
      <c r="E65" s="42">
        <v>7.5</v>
      </c>
    </row>
    <row r="66" spans="1:9" ht="12.75">
      <c r="A66" s="62"/>
      <c r="B66" s="57" t="s">
        <v>294</v>
      </c>
      <c r="C66" s="59"/>
      <c r="D66" s="41" t="s">
        <v>285</v>
      </c>
      <c r="E66" s="40" t="s">
        <v>289</v>
      </c>
    </row>
    <row r="70" spans="1:9" s="20" customFormat="1">
      <c r="A70" s="20" t="s">
        <v>0</v>
      </c>
      <c r="H70" s="30"/>
    </row>
    <row r="72" spans="1:9">
      <c r="A72" s="20" t="s">
        <v>1</v>
      </c>
      <c r="B72" s="20" t="s">
        <v>2</v>
      </c>
      <c r="C72" s="20" t="s">
        <v>3</v>
      </c>
      <c r="D72" s="20" t="s">
        <v>4</v>
      </c>
    </row>
    <row r="74" spans="1:9" s="20" customFormat="1">
      <c r="A74" s="20" t="s">
        <v>5</v>
      </c>
      <c r="E74" s="20" t="s">
        <v>6</v>
      </c>
      <c r="F74" s="20" t="s">
        <v>7</v>
      </c>
      <c r="G74" s="20" t="s">
        <v>8</v>
      </c>
      <c r="H74" s="30" t="s">
        <v>9</v>
      </c>
      <c r="I74" s="20" t="s">
        <v>10</v>
      </c>
    </row>
    <row r="75" spans="1:9" s="20" customFormat="1">
      <c r="B75" s="20" t="s">
        <v>11</v>
      </c>
      <c r="E75" s="20">
        <f>E5</f>
        <v>18.600000000000001</v>
      </c>
      <c r="F75" s="20">
        <f>E75*(365.25/7)</f>
        <v>970.52142857142871</v>
      </c>
      <c r="G75" s="20">
        <v>0.99999999999999989</v>
      </c>
      <c r="H75" s="30"/>
      <c r="I75" s="20">
        <f>SUM(I77,I76)</f>
        <v>1.2117421568491094</v>
      </c>
    </row>
    <row r="76" spans="1:9">
      <c r="C76" s="20" t="s">
        <v>12</v>
      </c>
      <c r="D76" s="20"/>
      <c r="E76" s="18">
        <f>E75*G76</f>
        <v>7.7</v>
      </c>
      <c r="F76" s="18">
        <f>E76*(365.25/7)</f>
        <v>401.77500000000003</v>
      </c>
      <c r="G76" s="18">
        <v>0.41397849462365588</v>
      </c>
      <c r="I76" s="18">
        <f>F76*AVERAGE(H78:H79)</f>
        <v>0.50163519396441625</v>
      </c>
    </row>
    <row r="77" spans="1:9">
      <c r="C77" s="20" t="s">
        <v>13</v>
      </c>
      <c r="D77" s="20"/>
      <c r="E77" s="18">
        <f>G77*E75</f>
        <v>10.899999999999999</v>
      </c>
      <c r="F77" s="18">
        <f>E77*(365.25/7)</f>
        <v>568.74642857142851</v>
      </c>
      <c r="G77" s="18">
        <v>0.58602150537634401</v>
      </c>
      <c r="I77" s="18">
        <f>F77*AVERAGE(H78:H79)</f>
        <v>0.71010696288469299</v>
      </c>
    </row>
    <row r="78" spans="1:9">
      <c r="C78" s="20"/>
      <c r="D78" s="2" t="s">
        <v>15</v>
      </c>
      <c r="H78" s="19">
        <f>B466</f>
        <v>4.00513731321467E-4</v>
      </c>
    </row>
    <row r="79" spans="1:9">
      <c r="C79" s="20"/>
      <c r="D79" s="18" t="s">
        <v>14</v>
      </c>
      <c r="F79" s="20"/>
      <c r="H79" s="19">
        <f>B452</f>
        <v>2.09658137894879E-3</v>
      </c>
    </row>
    <row r="80" spans="1:9" s="20" customFormat="1">
      <c r="B80" s="20" t="s">
        <v>16</v>
      </c>
      <c r="E80" s="20">
        <f>E6</f>
        <v>23.5</v>
      </c>
      <c r="F80" s="20">
        <f>E80*(365.25/7)</f>
        <v>1226.1964285714287</v>
      </c>
      <c r="G80" s="20">
        <v>1</v>
      </c>
      <c r="H80" s="30"/>
      <c r="I80" s="20">
        <f>SUM(I81,I84)</f>
        <v>2.1379766645401381</v>
      </c>
    </row>
    <row r="81" spans="1:9">
      <c r="A81" s="18"/>
      <c r="C81" s="20" t="s">
        <v>17</v>
      </c>
      <c r="D81" s="20"/>
      <c r="E81" s="18">
        <f>G81*E80</f>
        <v>20.100000000000001</v>
      </c>
      <c r="F81" s="18">
        <f>E81*(365.25/7)</f>
        <v>1048.7892857142858</v>
      </c>
      <c r="G81" s="18">
        <v>0.85531914893617023</v>
      </c>
      <c r="I81" s="18">
        <f>F81*AVERAGE(H82:H83)</f>
        <v>2.0511732658169497</v>
      </c>
    </row>
    <row r="82" spans="1:9">
      <c r="A82" s="18"/>
      <c r="C82" s="20"/>
      <c r="D82" s="2" t="s">
        <v>19</v>
      </c>
      <c r="H82" s="19">
        <f>B455</f>
        <v>4.2646215314859999E-4</v>
      </c>
    </row>
    <row r="83" spans="1:9">
      <c r="A83" s="18"/>
      <c r="C83" s="20"/>
      <c r="D83" s="1" t="s">
        <v>18</v>
      </c>
      <c r="F83" s="20"/>
      <c r="H83" s="19">
        <f>B453</f>
        <v>3.4850447505856098E-3</v>
      </c>
    </row>
    <row r="84" spans="1:9">
      <c r="A84" s="18"/>
      <c r="C84" s="20" t="s">
        <v>21</v>
      </c>
      <c r="D84" s="20"/>
      <c r="E84" s="18">
        <f>G84*E80</f>
        <v>3.3999999999999995</v>
      </c>
      <c r="F84" s="18">
        <f>E84*(365.25/7)</f>
        <v>177.40714285714284</v>
      </c>
      <c r="G84" s="18">
        <v>0.14468085106382977</v>
      </c>
      <c r="I84" s="18">
        <f>F84*AVERAGE(H85:H86)</f>
        <v>8.680339872318836E-2</v>
      </c>
    </row>
    <row r="85" spans="1:9">
      <c r="A85" s="18"/>
      <c r="C85" s="20"/>
      <c r="D85" s="1" t="s">
        <v>22</v>
      </c>
      <c r="F85" s="20"/>
      <c r="H85" s="19">
        <f>B457</f>
        <v>6.0573063602221001E-4</v>
      </c>
    </row>
    <row r="86" spans="1:9">
      <c r="A86" s="18"/>
      <c r="C86" s="20"/>
      <c r="D86" s="1" t="s">
        <v>23</v>
      </c>
      <c r="F86" s="20"/>
      <c r="H86" s="19">
        <f>B464</f>
        <v>3.7284776082494302E-4</v>
      </c>
    </row>
    <row r="87" spans="1:9">
      <c r="A87" s="18"/>
      <c r="C87" s="20"/>
      <c r="D87" s="1"/>
      <c r="F87" s="20"/>
    </row>
    <row r="88" spans="1:9" s="20" customFormat="1">
      <c r="B88" s="20" t="s">
        <v>24</v>
      </c>
      <c r="E88" s="20">
        <f>E7</f>
        <v>74.099999999999994</v>
      </c>
      <c r="F88" s="20">
        <f>E88*(365.25/7)</f>
        <v>3866.4321428571429</v>
      </c>
      <c r="G88" s="20">
        <v>1</v>
      </c>
      <c r="H88" s="30"/>
      <c r="I88" s="20">
        <f>SUM(I89,I91,I94,I96,I98,I100)</f>
        <v>2.3438418644607451</v>
      </c>
    </row>
    <row r="89" spans="1:9">
      <c r="A89" s="18"/>
      <c r="C89" s="20" t="s">
        <v>25</v>
      </c>
      <c r="D89" s="20"/>
      <c r="E89" s="18">
        <f>G89*E88</f>
        <v>17</v>
      </c>
      <c r="F89" s="18">
        <f>E89*(365.25/7)</f>
        <v>887.03571428571433</v>
      </c>
      <c r="G89" s="18">
        <v>0.22941970310391366</v>
      </c>
      <c r="I89" s="18">
        <f>F89*H90</f>
        <v>0.35526998374397417</v>
      </c>
    </row>
    <row r="90" spans="1:9">
      <c r="A90" s="18"/>
      <c r="C90" s="20"/>
      <c r="D90" s="18" t="s">
        <v>15</v>
      </c>
      <c r="F90" s="20"/>
      <c r="H90" s="19">
        <f>B466</f>
        <v>4.00513731321467E-4</v>
      </c>
    </row>
    <row r="91" spans="1:9">
      <c r="A91" s="18"/>
      <c r="C91" s="20" t="s">
        <v>26</v>
      </c>
      <c r="E91" s="36">
        <f>G91*E88</f>
        <v>11.7</v>
      </c>
      <c r="F91" s="18">
        <f>E91*(365.25/7)</f>
        <v>610.48928571428576</v>
      </c>
      <c r="G91" s="18">
        <v>0.15789473684210525</v>
      </c>
      <c r="I91" s="18">
        <f>F91*AVERAGE(H92:H93)</f>
        <v>1.0397920417769815</v>
      </c>
    </row>
    <row r="92" spans="1:9">
      <c r="A92" s="18"/>
      <c r="C92" s="20"/>
      <c r="D92" s="2" t="s">
        <v>19</v>
      </c>
      <c r="E92" s="36"/>
      <c r="H92" s="19">
        <f>B455</f>
        <v>4.2646215314859999E-4</v>
      </c>
    </row>
    <row r="93" spans="1:9">
      <c r="A93" s="18"/>
      <c r="C93" s="20"/>
      <c r="D93" s="18" t="s">
        <v>27</v>
      </c>
      <c r="F93" s="20"/>
      <c r="H93" s="19">
        <f>B454</f>
        <v>2.9799597648393701E-3</v>
      </c>
    </row>
    <row r="94" spans="1:9">
      <c r="A94" s="18"/>
      <c r="C94" s="20" t="s">
        <v>29</v>
      </c>
      <c r="E94" s="18">
        <f>G94*E88</f>
        <v>2.2000000000000002</v>
      </c>
      <c r="F94" s="18">
        <f>E94*(365.25/7)</f>
        <v>114.79285714285716</v>
      </c>
      <c r="G94" s="18">
        <v>2.9689608636977064E-2</v>
      </c>
      <c r="I94" s="18">
        <f>F94*H95</f>
        <v>4.5976115543337838E-2</v>
      </c>
    </row>
    <row r="95" spans="1:9">
      <c r="A95" s="18"/>
      <c r="C95" s="20"/>
      <c r="D95" s="28" t="s">
        <v>15</v>
      </c>
      <c r="F95" s="20"/>
      <c r="H95" s="19">
        <f>B466</f>
        <v>4.00513731321467E-4</v>
      </c>
    </row>
    <row r="96" spans="1:9">
      <c r="A96" s="18"/>
      <c r="C96" s="20" t="s">
        <v>30</v>
      </c>
      <c r="E96" s="36">
        <f>G96*E88</f>
        <v>3.7999999999999994</v>
      </c>
      <c r="F96" s="18">
        <f>E96*(365.25/7)</f>
        <v>198.27857142857141</v>
      </c>
      <c r="G96" s="18">
        <v>5.128205128205128E-2</v>
      </c>
      <c r="I96" s="18">
        <f>F96*H97</f>
        <v>7.9413290483947158E-2</v>
      </c>
    </row>
    <row r="97" spans="1:9">
      <c r="A97" s="18"/>
      <c r="C97" s="20"/>
      <c r="D97" s="28" t="s">
        <v>15</v>
      </c>
      <c r="H97" s="19">
        <f>B466</f>
        <v>4.00513731321467E-4</v>
      </c>
    </row>
    <row r="98" spans="1:9">
      <c r="A98" s="18"/>
      <c r="C98" s="20" t="s">
        <v>31</v>
      </c>
      <c r="D98" s="20"/>
      <c r="E98" s="18">
        <f>G98*E88</f>
        <v>9.5</v>
      </c>
      <c r="F98" s="18">
        <f>E98*(365.25/7)</f>
        <v>495.69642857142861</v>
      </c>
      <c r="G98" s="18">
        <v>0.12820512820512822</v>
      </c>
      <c r="I98" s="18">
        <f>F98*H99</f>
        <v>0.19853322620986791</v>
      </c>
    </row>
    <row r="99" spans="1:9">
      <c r="A99" s="18"/>
      <c r="C99" s="20"/>
      <c r="D99" s="28" t="s">
        <v>15</v>
      </c>
      <c r="H99" s="19">
        <f>B466</f>
        <v>4.00513731321467E-4</v>
      </c>
    </row>
    <row r="100" spans="1:9">
      <c r="A100" s="18"/>
      <c r="C100" s="20" t="s">
        <v>32</v>
      </c>
      <c r="D100" s="20"/>
      <c r="E100" s="18">
        <f>G100*E88</f>
        <v>29.9</v>
      </c>
      <c r="F100" s="18">
        <f>E100*(365.25/7)</f>
        <v>1560.1392857142857</v>
      </c>
      <c r="G100" s="18">
        <v>0.40350877192982459</v>
      </c>
      <c r="I100" s="18">
        <f>F100*H101</f>
        <v>0.62485720670263689</v>
      </c>
    </row>
    <row r="101" spans="1:9">
      <c r="A101" s="18"/>
      <c r="C101" s="20"/>
      <c r="D101" s="28" t="s">
        <v>15</v>
      </c>
      <c r="F101" s="20"/>
      <c r="H101" s="19">
        <f>B466</f>
        <v>4.00513731321467E-4</v>
      </c>
    </row>
    <row r="102" spans="1:9">
      <c r="A102" s="18"/>
      <c r="C102" s="20"/>
      <c r="D102" s="28"/>
      <c r="F102" s="20"/>
    </row>
    <row r="103" spans="1:9" s="20" customFormat="1">
      <c r="B103" s="20" t="s">
        <v>33</v>
      </c>
      <c r="E103" s="20">
        <f>E8</f>
        <v>8.4</v>
      </c>
      <c r="F103" s="20">
        <f>E103*(365.25/7)</f>
        <v>438.3</v>
      </c>
      <c r="G103" s="20">
        <v>1</v>
      </c>
      <c r="H103" s="30"/>
      <c r="I103" s="20">
        <f>SUM(I104:I105)</f>
        <v>0.13497789946202324</v>
      </c>
    </row>
    <row r="104" spans="1:9">
      <c r="A104" s="18"/>
      <c r="C104" s="20" t="s">
        <v>34</v>
      </c>
      <c r="D104" s="20"/>
      <c r="E104" s="18">
        <f>G104*E103</f>
        <v>2.4</v>
      </c>
      <c r="F104" s="18">
        <f>E104*(365.25/7)</f>
        <v>125.22857142857143</v>
      </c>
      <c r="G104" s="18">
        <v>0.2857142857142857</v>
      </c>
      <c r="I104" s="18">
        <f>F104*AVERAGE(H106:H106)</f>
        <v>3.8565114132006639E-2</v>
      </c>
    </row>
    <row r="105" spans="1:9">
      <c r="A105" s="18"/>
      <c r="C105" s="20" t="s">
        <v>35</v>
      </c>
      <c r="D105" s="20"/>
      <c r="E105" s="18">
        <f>G105*E103</f>
        <v>6</v>
      </c>
      <c r="F105" s="18">
        <f>E105*(365.25/7)</f>
        <v>313.07142857142856</v>
      </c>
      <c r="G105" s="18">
        <v>0.7142857142857143</v>
      </c>
      <c r="I105" s="18">
        <f>F105*AVERAGE(H106:H106)</f>
        <v>9.6412785330016598E-2</v>
      </c>
    </row>
    <row r="106" spans="1:9">
      <c r="A106" s="18"/>
      <c r="C106" s="20"/>
      <c r="D106" s="3" t="s">
        <v>36</v>
      </c>
      <c r="E106" s="3"/>
      <c r="F106" s="20"/>
      <c r="G106" s="3"/>
      <c r="H106" s="19">
        <f>B467</f>
        <v>3.0795779023961499E-4</v>
      </c>
    </row>
    <row r="107" spans="1:9">
      <c r="A107" s="18"/>
      <c r="C107" s="20"/>
      <c r="D107" s="3"/>
      <c r="E107" s="3"/>
      <c r="F107" s="20"/>
      <c r="G107" s="3"/>
    </row>
    <row r="108" spans="1:9" s="20" customFormat="1">
      <c r="B108" s="20" t="s">
        <v>37</v>
      </c>
      <c r="E108" s="20">
        <f>E9</f>
        <v>38.200000000000003</v>
      </c>
      <c r="F108" s="20">
        <f>E108*(365.25/7)</f>
        <v>1993.2214285714288</v>
      </c>
      <c r="G108" s="20">
        <v>0.9973821989528795</v>
      </c>
      <c r="H108" s="30"/>
      <c r="I108" s="20">
        <f>F108*H112</f>
        <v>0.44830916150717237</v>
      </c>
    </row>
    <row r="109" spans="1:9">
      <c r="C109" s="20" t="s">
        <v>38</v>
      </c>
      <c r="D109" s="20"/>
      <c r="E109" s="18">
        <f>G109*E108</f>
        <v>16.899999999999999</v>
      </c>
      <c r="F109" s="18">
        <f>E109*(365.25/7)</f>
        <v>881.81785714285706</v>
      </c>
      <c r="G109" s="18">
        <v>0.44240837696335072</v>
      </c>
    </row>
    <row r="110" spans="1:9">
      <c r="C110" s="20" t="s">
        <v>39</v>
      </c>
      <c r="D110" s="20"/>
      <c r="E110" s="18">
        <f>G110*E108</f>
        <v>21.2</v>
      </c>
      <c r="F110" s="18">
        <f>E110*(365.25/7)</f>
        <v>1106.1857142857143</v>
      </c>
      <c r="G110" s="18">
        <v>0.55497382198952872</v>
      </c>
    </row>
    <row r="111" spans="1:9">
      <c r="C111" s="20" t="s">
        <v>40</v>
      </c>
      <c r="D111" s="20">
        <f>F108-SUM(F109:F110)</f>
        <v>5.2178571428573832</v>
      </c>
      <c r="E111" s="18" t="s">
        <v>41</v>
      </c>
      <c r="F111" s="20" t="e">
        <f>E111*(365.25/7)</f>
        <v>#VALUE!</v>
      </c>
      <c r="G111" s="18">
        <v>2.6178010471205049E-3</v>
      </c>
    </row>
    <row r="112" spans="1:9">
      <c r="C112" s="20"/>
      <c r="D112" s="2" t="s">
        <v>262</v>
      </c>
      <c r="F112" s="20"/>
      <c r="H112" s="19">
        <f>B510</f>
        <v>2.2491688835017299E-4</v>
      </c>
    </row>
    <row r="113" spans="1:9">
      <c r="C113" s="20"/>
      <c r="D113" s="2"/>
      <c r="F113" s="20"/>
    </row>
    <row r="114" spans="1:9">
      <c r="C114" s="20"/>
      <c r="D114" s="2"/>
      <c r="F114" s="20"/>
    </row>
    <row r="115" spans="1:9">
      <c r="C115" s="20"/>
      <c r="D115" s="2"/>
      <c r="F115" s="20"/>
    </row>
    <row r="116" spans="1:9">
      <c r="C116" s="20"/>
      <c r="D116" s="2"/>
      <c r="F116" s="20"/>
    </row>
    <row r="117" spans="1:9">
      <c r="C117" s="20"/>
      <c r="D117" s="2"/>
      <c r="F117" s="20"/>
    </row>
    <row r="118" spans="1:9">
      <c r="C118" s="20"/>
      <c r="D118" s="2"/>
      <c r="F118" s="20"/>
    </row>
    <row r="119" spans="1:9">
      <c r="C119" s="20"/>
      <c r="D119" s="2"/>
      <c r="F119" s="20"/>
    </row>
    <row r="120" spans="1:9">
      <c r="C120" s="20"/>
      <c r="D120" s="2"/>
      <c r="F120" s="20"/>
    </row>
    <row r="121" spans="1:9">
      <c r="C121" s="20"/>
      <c r="D121" s="2"/>
      <c r="F121" s="20"/>
    </row>
    <row r="122" spans="1:9" s="25" customFormat="1">
      <c r="A122" s="25" t="s">
        <v>42</v>
      </c>
      <c r="E122" s="25">
        <f>E4</f>
        <v>162.80000000000001</v>
      </c>
      <c r="F122" s="25">
        <f>E122*(365.25/7)</f>
        <v>8494.6714285714297</v>
      </c>
      <c r="H122" s="27"/>
      <c r="I122" s="25">
        <f>SUM(I108,I103,I88,I80,I75)</f>
        <v>6.2768477468191879</v>
      </c>
    </row>
    <row r="123" spans="1:9">
      <c r="F123" s="20"/>
    </row>
    <row r="124" spans="1:9" s="20" customFormat="1">
      <c r="A124" s="20" t="s">
        <v>43</v>
      </c>
      <c r="H124" s="30"/>
    </row>
    <row r="125" spans="1:9" s="20" customFormat="1">
      <c r="B125" s="20" t="s">
        <v>44</v>
      </c>
      <c r="E125" s="20">
        <f>E11</f>
        <v>19.5</v>
      </c>
      <c r="F125" s="20">
        <f t="shared" ref="F125:F133" si="0">E125*(365.25/7)</f>
        <v>1017.4821428571429</v>
      </c>
      <c r="G125" s="20">
        <v>1</v>
      </c>
      <c r="H125" s="30"/>
    </row>
    <row r="126" spans="1:9">
      <c r="C126" s="20" t="s">
        <v>45</v>
      </c>
      <c r="D126" s="20"/>
      <c r="E126" s="18">
        <f>G126*E125</f>
        <v>6.5</v>
      </c>
      <c r="F126" s="18">
        <f t="shared" si="0"/>
        <v>339.16071428571428</v>
      </c>
      <c r="G126" s="18">
        <v>0.33333333333333331</v>
      </c>
    </row>
    <row r="127" spans="1:9">
      <c r="C127" s="20" t="s">
        <v>46</v>
      </c>
      <c r="D127" s="20"/>
      <c r="E127" s="18">
        <f>G127*E125</f>
        <v>8.1</v>
      </c>
      <c r="F127" s="18">
        <f t="shared" si="0"/>
        <v>422.64642857142854</v>
      </c>
      <c r="G127" s="18">
        <v>0.41538461538461535</v>
      </c>
    </row>
    <row r="128" spans="1:9">
      <c r="C128" s="20" t="s">
        <v>47</v>
      </c>
      <c r="D128" s="20"/>
      <c r="E128" s="18">
        <f>G128*E125</f>
        <v>2</v>
      </c>
      <c r="F128" s="18">
        <f t="shared" si="0"/>
        <v>104.35714285714286</v>
      </c>
      <c r="G128" s="18">
        <v>0.10256410256410256</v>
      </c>
    </row>
    <row r="129" spans="1:9">
      <c r="C129" s="20" t="s">
        <v>48</v>
      </c>
      <c r="D129" s="20"/>
      <c r="E129" s="18">
        <f>G129*E125</f>
        <v>2.9</v>
      </c>
      <c r="F129" s="18">
        <f t="shared" si="0"/>
        <v>151.31785714285715</v>
      </c>
      <c r="G129" s="18">
        <v>0.14871794871794872</v>
      </c>
    </row>
    <row r="130" spans="1:9" s="20" customFormat="1">
      <c r="B130" s="20" t="s">
        <v>49</v>
      </c>
      <c r="E130" s="20">
        <f>E12</f>
        <v>7.7</v>
      </c>
      <c r="F130" s="18">
        <f t="shared" si="0"/>
        <v>401.77500000000003</v>
      </c>
      <c r="G130" s="20">
        <v>1</v>
      </c>
      <c r="H130" s="30"/>
    </row>
    <row r="131" spans="1:9">
      <c r="C131" s="20" t="s">
        <v>49</v>
      </c>
      <c r="D131" s="20"/>
      <c r="E131" s="18">
        <f>G131*E130</f>
        <v>7.7</v>
      </c>
      <c r="F131" s="18">
        <f t="shared" si="0"/>
        <v>401.77500000000003</v>
      </c>
      <c r="G131" s="18">
        <v>1</v>
      </c>
    </row>
    <row r="132" spans="1:9" s="20" customFormat="1">
      <c r="B132" s="20" t="s">
        <v>50</v>
      </c>
      <c r="E132" s="20" t="s">
        <v>41</v>
      </c>
      <c r="F132" s="18" t="e">
        <f t="shared" si="0"/>
        <v>#VALUE!</v>
      </c>
      <c r="G132" s="20">
        <v>1</v>
      </c>
      <c r="H132" s="30"/>
    </row>
    <row r="133" spans="1:9">
      <c r="C133" s="20" t="s">
        <v>50</v>
      </c>
      <c r="D133" s="20"/>
      <c r="E133" s="18" t="s">
        <v>41</v>
      </c>
      <c r="F133" s="18" t="e">
        <f t="shared" si="0"/>
        <v>#VALUE!</v>
      </c>
      <c r="G133" s="18">
        <v>1</v>
      </c>
    </row>
    <row r="134" spans="1:9">
      <c r="C134" s="20"/>
      <c r="D134" s="3" t="s">
        <v>36</v>
      </c>
      <c r="E134" s="3"/>
      <c r="F134" s="20"/>
      <c r="G134" s="3"/>
      <c r="H134" s="19">
        <f>B467</f>
        <v>3.0795779023961499E-4</v>
      </c>
    </row>
    <row r="135" spans="1:9" s="25" customFormat="1">
      <c r="A135" s="25" t="s">
        <v>51</v>
      </c>
      <c r="E135" s="25">
        <f>E10</f>
        <v>27.3</v>
      </c>
      <c r="F135" s="25">
        <f>E135*(365.25/7)</f>
        <v>1424.4750000000001</v>
      </c>
      <c r="H135" s="27"/>
      <c r="I135" s="25">
        <f>F135*H134</f>
        <v>0.4386781732515756</v>
      </c>
    </row>
    <row r="136" spans="1:9">
      <c r="C136" s="20"/>
      <c r="D136" s="20"/>
      <c r="F136" s="20"/>
    </row>
    <row r="137" spans="1:9" s="20" customFormat="1">
      <c r="A137" s="20" t="s">
        <v>52</v>
      </c>
      <c r="H137" s="30"/>
    </row>
    <row r="138" spans="1:9" s="20" customFormat="1">
      <c r="B138" s="20" t="s">
        <v>53</v>
      </c>
      <c r="E138" s="20">
        <f>E15</f>
        <v>27.6</v>
      </c>
      <c r="F138" s="20">
        <f t="shared" ref="F138:F151" si="1">E138*(365.25/7)</f>
        <v>1440.1285714285716</v>
      </c>
      <c r="G138" s="20">
        <v>1.0036231884057971</v>
      </c>
      <c r="H138" s="30"/>
    </row>
    <row r="139" spans="1:9">
      <c r="C139" s="20" t="s">
        <v>54</v>
      </c>
      <c r="D139" s="20"/>
      <c r="E139" s="18">
        <f>G139*E138</f>
        <v>7.9</v>
      </c>
      <c r="F139" s="18">
        <f t="shared" si="1"/>
        <v>412.21071428571435</v>
      </c>
      <c r="G139" s="18">
        <v>0.28623188405797101</v>
      </c>
    </row>
    <row r="140" spans="1:9">
      <c r="C140" s="20" t="s">
        <v>55</v>
      </c>
      <c r="D140" s="20"/>
      <c r="E140" s="18">
        <f>G140*E138</f>
        <v>4.4000000000000004</v>
      </c>
      <c r="F140" s="18">
        <f t="shared" si="1"/>
        <v>229.58571428571432</v>
      </c>
      <c r="G140" s="18">
        <v>0.15942028985507248</v>
      </c>
    </row>
    <row r="141" spans="1:9">
      <c r="C141" s="20" t="s">
        <v>56</v>
      </c>
      <c r="D141" s="20"/>
      <c r="E141" s="18">
        <f>G141*E138</f>
        <v>10.3</v>
      </c>
      <c r="F141" s="18">
        <f t="shared" si="1"/>
        <v>537.4392857142858</v>
      </c>
      <c r="G141" s="18">
        <v>0.37318840579710144</v>
      </c>
    </row>
    <row r="142" spans="1:9">
      <c r="C142" s="20" t="s">
        <v>57</v>
      </c>
      <c r="D142" s="20"/>
      <c r="E142" s="18">
        <f>G142*E138</f>
        <v>2.6</v>
      </c>
      <c r="F142" s="18">
        <f t="shared" si="1"/>
        <v>135.66428571428571</v>
      </c>
      <c r="G142" s="18">
        <v>9.420289855072464E-2</v>
      </c>
    </row>
    <row r="143" spans="1:9">
      <c r="C143" s="20" t="s">
        <v>58</v>
      </c>
      <c r="D143" s="20"/>
      <c r="E143" s="18">
        <f>G143*E138</f>
        <v>0.8</v>
      </c>
      <c r="F143" s="18">
        <f t="shared" si="1"/>
        <v>41.742857142857147</v>
      </c>
      <c r="G143" s="18">
        <v>2.8985507246376812E-2</v>
      </c>
    </row>
    <row r="144" spans="1:9">
      <c r="C144" s="20" t="s">
        <v>59</v>
      </c>
      <c r="D144" s="20"/>
      <c r="E144" s="18">
        <f>G144*E138</f>
        <v>0.7</v>
      </c>
      <c r="F144" s="18">
        <f t="shared" si="1"/>
        <v>36.524999999999999</v>
      </c>
      <c r="G144" s="18">
        <v>2.5362318840579708E-2</v>
      </c>
    </row>
    <row r="145" spans="1:9">
      <c r="C145" s="20" t="s">
        <v>60</v>
      </c>
      <c r="D145" s="20"/>
      <c r="E145" s="18">
        <f>G145*E138</f>
        <v>1</v>
      </c>
      <c r="F145" s="18">
        <f t="shared" si="1"/>
        <v>52.178571428571431</v>
      </c>
      <c r="G145" s="18">
        <v>3.6231884057971016E-2</v>
      </c>
    </row>
    <row r="146" spans="1:9" s="20" customFormat="1">
      <c r="B146" s="20" t="s">
        <v>61</v>
      </c>
      <c r="E146" s="20">
        <f>E16</f>
        <v>6.2</v>
      </c>
      <c r="F146" s="20">
        <f t="shared" si="1"/>
        <v>323.50714285714287</v>
      </c>
      <c r="G146" s="20">
        <v>1</v>
      </c>
      <c r="H146" s="30"/>
    </row>
    <row r="147" spans="1:9">
      <c r="C147" s="20" t="s">
        <v>62</v>
      </c>
      <c r="D147" s="20"/>
      <c r="E147" s="18">
        <f>G147*E146</f>
        <v>2.6</v>
      </c>
      <c r="F147" s="18">
        <f t="shared" si="1"/>
        <v>135.66428571428571</v>
      </c>
      <c r="G147" s="18">
        <v>0.41935483870967744</v>
      </c>
    </row>
    <row r="148" spans="1:9">
      <c r="C148" s="20" t="s">
        <v>63</v>
      </c>
      <c r="D148" s="20"/>
      <c r="E148" s="18">
        <f>G148*E146</f>
        <v>0.7</v>
      </c>
      <c r="F148" s="18">
        <f t="shared" si="1"/>
        <v>36.524999999999999</v>
      </c>
      <c r="G148" s="18">
        <v>0.1129032258064516</v>
      </c>
    </row>
    <row r="149" spans="1:9">
      <c r="C149" s="20" t="s">
        <v>64</v>
      </c>
      <c r="D149" s="20"/>
      <c r="E149" s="18">
        <f>G149*E146</f>
        <v>2.2000000000000002</v>
      </c>
      <c r="F149" s="18">
        <f t="shared" si="1"/>
        <v>114.79285714285716</v>
      </c>
      <c r="G149" s="18">
        <v>0.35483870967741937</v>
      </c>
    </row>
    <row r="150" spans="1:9">
      <c r="C150" s="20" t="s">
        <v>65</v>
      </c>
      <c r="D150" s="20"/>
      <c r="E150" s="18">
        <f>G150*E146</f>
        <v>0.5</v>
      </c>
      <c r="F150" s="18">
        <f t="shared" si="1"/>
        <v>26.089285714285715</v>
      </c>
      <c r="G150" s="18">
        <v>8.0645161290322578E-2</v>
      </c>
    </row>
    <row r="151" spans="1:9">
      <c r="C151" s="20" t="s">
        <v>66</v>
      </c>
      <c r="D151" s="20"/>
      <c r="E151" s="18">
        <f>G151*E146</f>
        <v>0.2</v>
      </c>
      <c r="F151" s="18">
        <f t="shared" si="1"/>
        <v>10.435714285714287</v>
      </c>
      <c r="G151" s="18">
        <v>3.2258064516129031E-2</v>
      </c>
    </row>
    <row r="152" spans="1:9">
      <c r="C152" s="20"/>
      <c r="D152" s="2" t="s">
        <v>67</v>
      </c>
      <c r="H152" s="19">
        <f>B468</f>
        <v>2.5698777452277098E-4</v>
      </c>
    </row>
    <row r="153" spans="1:9">
      <c r="C153" s="20"/>
      <c r="D153" s="3" t="s">
        <v>68</v>
      </c>
      <c r="F153" s="20"/>
      <c r="G153" s="25"/>
      <c r="H153" s="19">
        <f>B469</f>
        <v>2.3781103369882801E-4</v>
      </c>
    </row>
    <row r="154" spans="1:9" s="25" customFormat="1">
      <c r="A154" s="25" t="s">
        <v>69</v>
      </c>
      <c r="E154" s="25">
        <f>E14</f>
        <v>33.799999999999997</v>
      </c>
      <c r="F154" s="25">
        <f>E154*(365.25/7)</f>
        <v>1763.6357142857141</v>
      </c>
      <c r="H154" s="27"/>
      <c r="I154" s="25">
        <f>F154*AVERAGE(H152:H153)</f>
        <v>0.43632242478280991</v>
      </c>
    </row>
    <row r="155" spans="1:9">
      <c r="C155" s="20"/>
      <c r="D155" s="20"/>
      <c r="F155" s="20"/>
    </row>
    <row r="156" spans="1:9" s="20" customFormat="1">
      <c r="A156" s="20" t="s">
        <v>70</v>
      </c>
      <c r="H156" s="30"/>
    </row>
    <row r="157" spans="1:9" s="20" customFormat="1">
      <c r="B157" s="20" t="s">
        <v>71</v>
      </c>
      <c r="E157" s="38">
        <f>E18</f>
        <v>66.2</v>
      </c>
      <c r="F157" s="20">
        <f>E157*(365.25/7)</f>
        <v>3454.221428571429</v>
      </c>
      <c r="G157" s="20">
        <v>1.0151057401812689</v>
      </c>
      <c r="H157" s="30"/>
      <c r="I157" s="20">
        <f>F157*AVERAGE(H159:H160)</f>
        <v>0.46719995983877366</v>
      </c>
    </row>
    <row r="158" spans="1:9">
      <c r="C158" s="20" t="s">
        <v>71</v>
      </c>
      <c r="D158" s="20"/>
      <c r="E158" s="36">
        <f>G158*E157</f>
        <v>66.2</v>
      </c>
      <c r="F158" s="18">
        <f>E158*(365.25/7)</f>
        <v>3454.221428571429</v>
      </c>
      <c r="G158" s="18">
        <v>1</v>
      </c>
    </row>
    <row r="159" spans="1:9">
      <c r="D159" s="28" t="s">
        <v>72</v>
      </c>
      <c r="E159" s="36"/>
      <c r="F159" s="20"/>
      <c r="H159" s="19">
        <f>B529</f>
        <v>7.7595885697333093E-5</v>
      </c>
    </row>
    <row r="160" spans="1:9">
      <c r="D160" s="29" t="s">
        <v>73</v>
      </c>
      <c r="E160" s="36"/>
      <c r="F160" s="20"/>
      <c r="H160" s="19">
        <f>B492</f>
        <v>1.9291367456093599E-4</v>
      </c>
    </row>
    <row r="161" spans="2:9" s="20" customFormat="1">
      <c r="B161" s="20" t="s">
        <v>74</v>
      </c>
      <c r="E161" s="38">
        <f>E19</f>
        <v>53.4</v>
      </c>
      <c r="F161" s="20">
        <f>E161*(365.25/7)</f>
        <v>2786.3357142857144</v>
      </c>
      <c r="G161" s="20">
        <v>1</v>
      </c>
      <c r="H161" s="30"/>
      <c r="I161" s="20">
        <f>SUM(I162,I168,I164)</f>
        <v>0.6387648692551704</v>
      </c>
    </row>
    <row r="162" spans="2:9">
      <c r="C162" s="20" t="s">
        <v>75</v>
      </c>
      <c r="D162" s="20"/>
      <c r="E162" s="36">
        <f>G162*E161</f>
        <v>33.200000000000003</v>
      </c>
      <c r="F162" s="18">
        <f>E162*(365.25/7)</f>
        <v>1732.3285714285716</v>
      </c>
      <c r="G162" s="18">
        <v>0.62172284644194764</v>
      </c>
      <c r="I162" s="18">
        <f>F162*H163</f>
        <v>0.33418987026118263</v>
      </c>
    </row>
    <row r="163" spans="2:9">
      <c r="C163" s="20"/>
      <c r="D163" s="29" t="s">
        <v>73</v>
      </c>
      <c r="E163" s="36"/>
      <c r="F163" s="20"/>
      <c r="H163" s="19">
        <f>B492</f>
        <v>1.9291367456093599E-4</v>
      </c>
    </row>
    <row r="164" spans="2:9">
      <c r="C164" s="20" t="s">
        <v>76</v>
      </c>
      <c r="D164" s="20"/>
      <c r="E164" s="36">
        <f>G164*E161</f>
        <v>2.8</v>
      </c>
      <c r="F164" s="18">
        <f>E164*(365.25/7)</f>
        <v>146.1</v>
      </c>
      <c r="G164" s="18">
        <v>5.2434456928838948E-2</v>
      </c>
      <c r="I164" s="18">
        <f>F164*AVERAGE(H165:H167)</f>
        <v>0.12942729590529573</v>
      </c>
    </row>
    <row r="165" spans="2:9">
      <c r="C165" s="20"/>
      <c r="D165" s="29" t="s">
        <v>77</v>
      </c>
      <c r="E165" s="36"/>
      <c r="F165" s="20"/>
      <c r="H165" s="19">
        <f>B479</f>
        <v>1.4906108433209899E-3</v>
      </c>
    </row>
    <row r="166" spans="2:9">
      <c r="C166" s="20"/>
      <c r="D166" s="29" t="s">
        <v>78</v>
      </c>
      <c r="E166" s="36"/>
      <c r="F166" s="20"/>
      <c r="H166" s="19">
        <f>B478</f>
        <v>8.8192919598841597E-4</v>
      </c>
    </row>
    <row r="167" spans="2:9">
      <c r="C167" s="20"/>
      <c r="D167" s="29" t="s">
        <v>79</v>
      </c>
      <c r="E167" s="36"/>
      <c r="F167" s="20"/>
      <c r="H167" s="19">
        <f>B470</f>
        <v>2.8510464047079402E-4</v>
      </c>
    </row>
    <row r="168" spans="2:9">
      <c r="C168" s="20" t="s">
        <v>80</v>
      </c>
      <c r="D168" s="20"/>
      <c r="E168" s="36">
        <f>G168*E161</f>
        <v>17.399999999999999</v>
      </c>
      <c r="F168" s="18">
        <f>E168*(365.25/7)</f>
        <v>907.90714285714284</v>
      </c>
      <c r="G168" s="18">
        <v>0.32584269662921345</v>
      </c>
      <c r="I168" s="18">
        <f>F168*H169</f>
        <v>0.17514770308869207</v>
      </c>
    </row>
    <row r="169" spans="2:9">
      <c r="C169" s="20"/>
      <c r="D169" s="29" t="s">
        <v>73</v>
      </c>
      <c r="E169" s="36"/>
      <c r="F169" s="20"/>
      <c r="H169" s="19">
        <f>B492</f>
        <v>1.9291367456093599E-4</v>
      </c>
    </row>
    <row r="170" spans="2:9" s="20" customFormat="1">
      <c r="B170" s="20" t="s">
        <v>81</v>
      </c>
      <c r="D170" s="20" t="s">
        <v>295</v>
      </c>
      <c r="E170" s="38">
        <f>(E200-SUM(E186,E177,E161,E157)) / 2</f>
        <v>16.250000000000014</v>
      </c>
      <c r="F170" s="20">
        <f>E170*(365.25/7)</f>
        <v>847.90178571428646</v>
      </c>
      <c r="G170" s="20">
        <v>1</v>
      </c>
      <c r="H170" s="30"/>
      <c r="I170" s="20">
        <f>SUM(I171,I175)</f>
        <v>0.21018178024871503</v>
      </c>
    </row>
    <row r="171" spans="2:9">
      <c r="C171" s="20" t="s">
        <v>82</v>
      </c>
      <c r="D171" s="20"/>
      <c r="E171" s="36">
        <f>G171*E170</f>
        <v>2.9453125000000027</v>
      </c>
      <c r="F171" s="18">
        <f>E171*(365.25/7)</f>
        <v>153.68219866071442</v>
      </c>
      <c r="G171" s="18">
        <v>0.18124999999999999</v>
      </c>
      <c r="I171" s="18">
        <f>F171*AVERAGE(H172:H174)</f>
        <v>0.13614422588252381</v>
      </c>
    </row>
    <row r="172" spans="2:9">
      <c r="C172" s="20"/>
      <c r="D172" s="29" t="s">
        <v>77</v>
      </c>
      <c r="E172" s="36"/>
      <c r="F172" s="20"/>
      <c r="H172" s="19">
        <f>B479</f>
        <v>1.4906108433209899E-3</v>
      </c>
    </row>
    <row r="173" spans="2:9">
      <c r="C173" s="20"/>
      <c r="D173" s="29" t="s">
        <v>78</v>
      </c>
      <c r="E173" s="36"/>
      <c r="F173" s="20"/>
      <c r="H173" s="19">
        <f>B478</f>
        <v>8.8192919598841597E-4</v>
      </c>
    </row>
    <row r="174" spans="2:9">
      <c r="C174" s="20"/>
      <c r="D174" s="29" t="s">
        <v>79</v>
      </c>
      <c r="E174" s="36"/>
      <c r="F174" s="20"/>
      <c r="H174" s="19">
        <f>B470</f>
        <v>2.8510464047079402E-4</v>
      </c>
    </row>
    <row r="175" spans="2:9">
      <c r="C175" s="20" t="s">
        <v>83</v>
      </c>
      <c r="D175" s="20"/>
      <c r="E175" s="36">
        <f>G175*E170</f>
        <v>13.304687500000011</v>
      </c>
      <c r="F175" s="18">
        <f>E175*(365.25/7)</f>
        <v>694.21958705357201</v>
      </c>
      <c r="G175" s="18">
        <v>0.81874999999999998</v>
      </c>
      <c r="I175" s="18">
        <f>F175*H176</f>
        <v>7.4037554366191208E-2</v>
      </c>
    </row>
    <row r="176" spans="2:9">
      <c r="C176" s="20"/>
      <c r="D176" s="29" t="s">
        <v>84</v>
      </c>
      <c r="E176" s="36"/>
      <c r="F176" s="20"/>
      <c r="H176" s="19">
        <f>B555</f>
        <v>1.06648610536075E-4</v>
      </c>
    </row>
    <row r="177" spans="1:9" s="20" customFormat="1">
      <c r="B177" s="20" t="s">
        <v>85</v>
      </c>
      <c r="E177" s="38">
        <f>E21</f>
        <v>24.7</v>
      </c>
      <c r="F177" s="20">
        <f>E177*(365.25/7)</f>
        <v>1288.8107142857143</v>
      </c>
      <c r="G177" s="20">
        <v>0.99595141700404854</v>
      </c>
      <c r="H177" s="30"/>
      <c r="I177" s="20">
        <f>SUM(I178,I180,I182,I184)</f>
        <v>0.1941287398070104</v>
      </c>
    </row>
    <row r="178" spans="1:9">
      <c r="A178" s="39"/>
      <c r="C178" s="20" t="s">
        <v>86</v>
      </c>
      <c r="D178" s="20"/>
      <c r="E178" s="36">
        <f>G178*E177</f>
        <v>2.2000000000000002</v>
      </c>
      <c r="F178" s="18">
        <f>E178*(365.25/7)</f>
        <v>114.79285714285716</v>
      </c>
      <c r="G178" s="18">
        <v>8.9068825910931182E-2</v>
      </c>
      <c r="I178" s="18">
        <f>F178*H179</f>
        <v>1.530491678109824E-2</v>
      </c>
    </row>
    <row r="179" spans="1:9">
      <c r="D179" s="29" t="s">
        <v>86</v>
      </c>
      <c r="E179" s="36"/>
      <c r="H179" s="19">
        <f>B489</f>
        <v>1.3332638599674901E-4</v>
      </c>
    </row>
    <row r="180" spans="1:9">
      <c r="C180" s="20" t="s">
        <v>87</v>
      </c>
      <c r="D180" s="20"/>
      <c r="E180" s="36">
        <f>G180*E177</f>
        <v>1</v>
      </c>
      <c r="F180" s="18">
        <f>E180*(365.25/7)</f>
        <v>52.178571428571431</v>
      </c>
      <c r="G180" s="18">
        <v>4.048582995951417E-2</v>
      </c>
      <c r="I180" s="18">
        <f>F180*H181</f>
        <v>9.1871238467410212E-3</v>
      </c>
    </row>
    <row r="181" spans="1:9">
      <c r="D181" s="29" t="s">
        <v>88</v>
      </c>
      <c r="E181" s="36"/>
      <c r="H181" s="19">
        <f>B491</f>
        <v>1.7607081978696001E-4</v>
      </c>
    </row>
    <row r="182" spans="1:9">
      <c r="C182" s="20" t="s">
        <v>89</v>
      </c>
      <c r="D182" s="20"/>
      <c r="E182" s="36">
        <f>G182*E177</f>
        <v>21.4</v>
      </c>
      <c r="F182" s="18">
        <f>E182*(365.25/7)</f>
        <v>1116.6214285714286</v>
      </c>
      <c r="G182" s="18">
        <v>0.8663967611336032</v>
      </c>
      <c r="I182" s="18">
        <f>F182*H183</f>
        <v>0.16907768792039277</v>
      </c>
    </row>
    <row r="183" spans="1:9">
      <c r="D183" s="29" t="s">
        <v>90</v>
      </c>
      <c r="E183" s="36"/>
      <c r="F183" s="20"/>
      <c r="H183" s="19">
        <f>B541</f>
        <v>1.5141898909884401E-4</v>
      </c>
    </row>
    <row r="184" spans="1:9">
      <c r="C184" s="20" t="s">
        <v>91</v>
      </c>
      <c r="D184" s="39">
        <f>F177-SUM(F182,F180,F178)</f>
        <v>5.2178571428571558</v>
      </c>
      <c r="E184" s="36" t="s">
        <v>41</v>
      </c>
      <c r="F184" s="18" t="e">
        <f>E184*(365.25/7)</f>
        <v>#VALUE!</v>
      </c>
      <c r="G184" s="18">
        <v>4.0485829959514552E-3</v>
      </c>
      <c r="I184" s="18">
        <f>D184*H185</f>
        <v>5.5901125877838337E-4</v>
      </c>
    </row>
    <row r="185" spans="1:9">
      <c r="D185" s="28" t="s">
        <v>92</v>
      </c>
      <c r="E185" s="36"/>
      <c r="F185" s="20"/>
      <c r="H185" s="19">
        <f>B540</f>
        <v>1.07134259040347E-4</v>
      </c>
    </row>
    <row r="186" spans="1:9" s="20" customFormat="1">
      <c r="B186" s="20" t="s">
        <v>93</v>
      </c>
      <c r="E186" s="38">
        <f>E22</f>
        <v>36.1</v>
      </c>
      <c r="F186" s="20">
        <f>E186*(365.25/7)</f>
        <v>1883.6464285714287</v>
      </c>
      <c r="G186" s="20">
        <v>0.99722991689750695</v>
      </c>
      <c r="H186" s="30"/>
      <c r="I186" s="20">
        <f>SUM(I187,I189,I191,I193,I195)</f>
        <v>3.1621973006128909</v>
      </c>
    </row>
    <row r="187" spans="1:9">
      <c r="C187" s="20" t="s">
        <v>94</v>
      </c>
      <c r="D187" s="20"/>
      <c r="E187" s="36">
        <f>G187*E186</f>
        <v>31.1</v>
      </c>
      <c r="F187" s="18">
        <f>E187*(365.25/7)</f>
        <v>1622.7535714285716</v>
      </c>
      <c r="G187" s="18">
        <v>0.86149584487534625</v>
      </c>
      <c r="I187" s="18">
        <f>F187*H188</f>
        <v>3.0114871471564286</v>
      </c>
    </row>
    <row r="188" spans="1:9">
      <c r="D188" s="29" t="s">
        <v>95</v>
      </c>
      <c r="E188" s="36"/>
      <c r="H188" s="19">
        <f>B486</f>
        <v>1.8557883342110301E-3</v>
      </c>
    </row>
    <row r="189" spans="1:9">
      <c r="C189" s="20" t="s">
        <v>96</v>
      </c>
      <c r="D189" s="20"/>
      <c r="E189" s="36">
        <f>G189*E186</f>
        <v>3.5</v>
      </c>
      <c r="F189" s="18">
        <f>E189*(365.25/7)</f>
        <v>182.625</v>
      </c>
      <c r="G189" s="18">
        <v>9.6952908587257608E-2</v>
      </c>
      <c r="I189" s="18">
        <f>F189*H190</f>
        <v>0.12990439699318482</v>
      </c>
    </row>
    <row r="190" spans="1:9">
      <c r="C190" s="20"/>
      <c r="D190" s="29" t="s">
        <v>97</v>
      </c>
      <c r="E190" s="36"/>
      <c r="H190" s="19">
        <f>B488</f>
        <v>7.1131771111942403E-4</v>
      </c>
    </row>
    <row r="191" spans="1:9">
      <c r="C191" s="20" t="s">
        <v>98</v>
      </c>
      <c r="D191" s="20"/>
      <c r="E191" s="36">
        <f>G191*E186</f>
        <v>1.1000000000000001</v>
      </c>
      <c r="F191" s="18">
        <f>E191*(365.25/7)</f>
        <v>57.396428571428579</v>
      </c>
      <c r="G191" s="18">
        <v>3.0470914127423823E-2</v>
      </c>
      <c r="I191" s="18">
        <f>F191*H192</f>
        <v>1.619281893005808E-2</v>
      </c>
    </row>
    <row r="192" spans="1:9">
      <c r="C192" s="20"/>
      <c r="D192" s="29" t="s">
        <v>99</v>
      </c>
      <c r="E192" s="36"/>
      <c r="H192" s="19">
        <f>B459</f>
        <v>2.8212241306802699E-4</v>
      </c>
    </row>
    <row r="193" spans="1:9">
      <c r="C193" s="20" t="s">
        <v>100</v>
      </c>
      <c r="D193" s="39">
        <f>F186-SUM(F187,F189,F191,F195)</f>
        <v>5.2178571428571558</v>
      </c>
      <c r="E193" s="36" t="s">
        <v>41</v>
      </c>
      <c r="F193" s="18" t="e">
        <f>E193*(365.25/7)</f>
        <v>#VALUE!</v>
      </c>
      <c r="G193" s="18">
        <v>2.7700831024930483E-3</v>
      </c>
      <c r="I193" s="18">
        <f>D193*H194</f>
        <v>1.1532343833048264E-3</v>
      </c>
    </row>
    <row r="194" spans="1:9">
      <c r="C194" s="20"/>
      <c r="D194" s="29" t="s">
        <v>101</v>
      </c>
      <c r="E194" s="36"/>
      <c r="H194" s="19">
        <f>B473</f>
        <v>2.2101685648552401E-4</v>
      </c>
    </row>
    <row r="195" spans="1:9">
      <c r="C195" s="20" t="s">
        <v>102</v>
      </c>
      <c r="D195" s="20"/>
      <c r="E195" s="36">
        <f>G195*E186</f>
        <v>0.3</v>
      </c>
      <c r="F195" s="18">
        <f>E195*(365.25/7)</f>
        <v>15.653571428571428</v>
      </c>
      <c r="G195" s="18">
        <v>8.3102493074792231E-3</v>
      </c>
      <c r="I195" s="18">
        <f>F195*H196</f>
        <v>3.4597031499144703E-3</v>
      </c>
    </row>
    <row r="196" spans="1:9">
      <c r="C196" s="20"/>
      <c r="D196" s="29" t="s">
        <v>101</v>
      </c>
      <c r="E196" s="36"/>
      <c r="H196" s="19">
        <f>B473</f>
        <v>2.2101685648552401E-4</v>
      </c>
    </row>
    <row r="197" spans="1:9" s="20" customFormat="1">
      <c r="B197" s="20" t="s">
        <v>103</v>
      </c>
      <c r="D197" s="20" t="s">
        <v>295</v>
      </c>
      <c r="E197" s="38">
        <f>(E200-SUM(E157,E161,E177,E186))/2</f>
        <v>16.250000000000014</v>
      </c>
      <c r="F197" s="20">
        <f>E197*(365.25/7)</f>
        <v>847.90178571428646</v>
      </c>
      <c r="G197" s="20">
        <v>1</v>
      </c>
      <c r="H197" s="30"/>
      <c r="I197" s="20">
        <f>F197*H199</f>
        <v>4.8732746252433665E-2</v>
      </c>
    </row>
    <row r="198" spans="1:9">
      <c r="C198" s="20" t="s">
        <v>103</v>
      </c>
      <c r="D198" s="20"/>
      <c r="E198" s="36" t="s">
        <v>41</v>
      </c>
      <c r="F198" s="20" t="e">
        <f>E198*(365.25/7)</f>
        <v>#VALUE!</v>
      </c>
      <c r="G198" s="18">
        <v>1</v>
      </c>
    </row>
    <row r="199" spans="1:9">
      <c r="C199" s="20"/>
      <c r="D199" s="29" t="s">
        <v>104</v>
      </c>
      <c r="E199" s="36"/>
      <c r="F199" s="20"/>
      <c r="H199" s="19">
        <f>B532</f>
        <v>5.74745177725748E-5</v>
      </c>
    </row>
    <row r="200" spans="1:9" s="25" customFormat="1">
      <c r="A200" s="25" t="s">
        <v>105</v>
      </c>
      <c r="E200" s="35">
        <f>E17</f>
        <v>212.9</v>
      </c>
      <c r="F200" s="25">
        <f>E200*(365.25/7)</f>
        <v>11108.817857142858</v>
      </c>
      <c r="H200" s="27"/>
      <c r="I200" s="25">
        <f>SUM(I161,I170,I157,I177,I186,I197)</f>
        <v>4.7212053960149936</v>
      </c>
    </row>
    <row r="201" spans="1:9">
      <c r="C201" s="20"/>
      <c r="D201" s="20"/>
      <c r="E201" s="36"/>
      <c r="F201" s="20"/>
    </row>
    <row r="202" spans="1:9" s="20" customFormat="1">
      <c r="A202" s="20" t="s">
        <v>106</v>
      </c>
      <c r="E202" s="36"/>
      <c r="H202" s="30"/>
    </row>
    <row r="203" spans="1:9" s="20" customFormat="1">
      <c r="B203" s="20" t="s">
        <v>107</v>
      </c>
      <c r="E203" s="38">
        <f>E25</f>
        <v>18.399999999999999</v>
      </c>
      <c r="F203" s="20">
        <f>E203*(365.25/7)</f>
        <v>960.08571428571429</v>
      </c>
      <c r="G203" s="20">
        <v>0.97826086956521752</v>
      </c>
      <c r="H203" s="30"/>
      <c r="I203" s="20">
        <f>SUM(I204,I206,I208)</f>
        <v>0.21365481935051681</v>
      </c>
    </row>
    <row r="204" spans="1:9">
      <c r="A204" s="18"/>
      <c r="C204" s="20" t="s">
        <v>108</v>
      </c>
      <c r="D204" s="20"/>
      <c r="E204" s="36">
        <f>G204*E203</f>
        <v>15.600000000000001</v>
      </c>
      <c r="F204" s="18">
        <f>E204*(365.25/7)</f>
        <v>813.98571428571438</v>
      </c>
      <c r="G204" s="18">
        <v>0.84782608695652184</v>
      </c>
      <c r="I204" s="18">
        <f>F204*H205</f>
        <v>0.17924669861537657</v>
      </c>
    </row>
    <row r="205" spans="1:9">
      <c r="A205" s="18"/>
      <c r="C205" s="20"/>
      <c r="D205" s="29" t="s">
        <v>109</v>
      </c>
      <c r="E205" s="36"/>
      <c r="H205" s="19">
        <f>B484</f>
        <v>2.2020865411952401E-4</v>
      </c>
    </row>
    <row r="206" spans="1:9">
      <c r="A206" s="18"/>
      <c r="C206" s="20" t="s">
        <v>110</v>
      </c>
      <c r="D206" s="20"/>
      <c r="E206" s="36">
        <f>G206*E203</f>
        <v>2.4</v>
      </c>
      <c r="F206" s="18">
        <f>E206*(365.25/7)</f>
        <v>125.22857142857143</v>
      </c>
      <c r="G206" s="18">
        <v>0.13043478260869565</v>
      </c>
      <c r="I206" s="18">
        <f>F206*H207</f>
        <v>3.2182211878094433E-2</v>
      </c>
    </row>
    <row r="207" spans="1:9">
      <c r="A207" s="18"/>
      <c r="C207" s="20"/>
      <c r="D207" s="29" t="s">
        <v>67</v>
      </c>
      <c r="E207" s="36"/>
      <c r="H207" s="19">
        <f>B468</f>
        <v>2.5698777452277098E-4</v>
      </c>
    </row>
    <row r="208" spans="1:9">
      <c r="A208" s="18"/>
      <c r="C208" s="20" t="s">
        <v>111</v>
      </c>
      <c r="D208" s="20">
        <f>F203-SUM(F204,F206)</f>
        <v>20.87142857142851</v>
      </c>
      <c r="E208" s="36" t="s">
        <v>41</v>
      </c>
      <c r="F208" s="18" t="e">
        <f>E208*(365.25/7)</f>
        <v>#VALUE!</v>
      </c>
      <c r="G208" s="18">
        <v>2.1739130434782483E-2</v>
      </c>
      <c r="I208" s="18">
        <f>D208*H209</f>
        <v>2.2259088570457872E-3</v>
      </c>
    </row>
    <row r="209" spans="1:9">
      <c r="A209" s="18"/>
      <c r="C209" s="20"/>
      <c r="D209" s="29" t="s">
        <v>84</v>
      </c>
      <c r="E209" s="36"/>
      <c r="H209" s="19">
        <f>B555</f>
        <v>1.06648610536075E-4</v>
      </c>
    </row>
    <row r="210" spans="1:9" s="20" customFormat="1">
      <c r="B210" s="20" t="s">
        <v>112</v>
      </c>
      <c r="E210" s="38">
        <f>E234-SUM(E203,E213,E220,E223,E227)</f>
        <v>4.5</v>
      </c>
      <c r="F210" s="20">
        <f>E210*(365.25/7)</f>
        <v>234.80357142857144</v>
      </c>
      <c r="G210" s="20">
        <v>1</v>
      </c>
      <c r="H210" s="30"/>
      <c r="I210" s="20">
        <f>F211*H212</f>
        <v>6.0341647271427067E-2</v>
      </c>
    </row>
    <row r="211" spans="1:9">
      <c r="A211" s="18"/>
      <c r="C211" s="20" t="s">
        <v>112</v>
      </c>
      <c r="D211" s="20"/>
      <c r="E211" s="36">
        <f>G211*E210</f>
        <v>4.5</v>
      </c>
      <c r="F211" s="18">
        <f>E211*(365.25/7)</f>
        <v>234.80357142857144</v>
      </c>
      <c r="G211" s="18">
        <v>1</v>
      </c>
    </row>
    <row r="212" spans="1:9">
      <c r="A212" s="18"/>
      <c r="C212" s="20"/>
      <c r="D212" s="29" t="s">
        <v>67</v>
      </c>
      <c r="E212" s="36"/>
      <c r="H212" s="19">
        <f>B468</f>
        <v>2.5698777452277098E-4</v>
      </c>
    </row>
    <row r="213" spans="1:9" s="20" customFormat="1">
      <c r="B213" s="20" t="s">
        <v>113</v>
      </c>
      <c r="E213" s="38">
        <f>E27</f>
        <v>10.8</v>
      </c>
      <c r="F213" s="20">
        <f>E213*(365.25/7)</f>
        <v>563.52857142857147</v>
      </c>
      <c r="G213" s="20">
        <v>1</v>
      </c>
      <c r="H213" s="30"/>
      <c r="I213" s="20">
        <f>SUM(I214,I215,I217)</f>
        <v>0.10058381897404564</v>
      </c>
    </row>
    <row r="214" spans="1:9">
      <c r="A214" s="18"/>
      <c r="C214" s="20" t="s">
        <v>114</v>
      </c>
      <c r="D214" s="20"/>
      <c r="E214" s="36">
        <f>G214*E213</f>
        <v>9</v>
      </c>
      <c r="F214" s="18">
        <f>E214*(365.25/7)</f>
        <v>469.60714285714289</v>
      </c>
      <c r="G214" s="18">
        <v>0.83333333333333326</v>
      </c>
      <c r="I214" s="18">
        <f>F214*H216</f>
        <v>8.7431124063460708E-2</v>
      </c>
    </row>
    <row r="215" spans="1:9">
      <c r="A215" s="18"/>
      <c r="C215" s="20" t="s">
        <v>115</v>
      </c>
      <c r="D215" s="20"/>
      <c r="E215" s="36">
        <f>G215*E213</f>
        <v>0.9</v>
      </c>
      <c r="F215" s="18">
        <f>E215*(365.25/7)</f>
        <v>46.960714285714289</v>
      </c>
      <c r="G215" s="18">
        <v>8.3333333333333329E-2</v>
      </c>
      <c r="I215" s="18">
        <f>F215*H216</f>
        <v>8.7431124063460704E-3</v>
      </c>
    </row>
    <row r="216" spans="1:9">
      <c r="A216" s="18"/>
      <c r="C216" s="20"/>
      <c r="D216" s="29" t="s">
        <v>116</v>
      </c>
      <c r="E216" s="36"/>
      <c r="H216" s="19">
        <f>B482</f>
        <v>1.86179289206548E-4</v>
      </c>
    </row>
    <row r="217" spans="1:9">
      <c r="A217" s="18"/>
      <c r="C217" s="20" t="s">
        <v>117</v>
      </c>
      <c r="D217" s="20"/>
      <c r="E217" s="36">
        <f>G217*E213</f>
        <v>0.9</v>
      </c>
      <c r="F217" s="18">
        <f>E217*(365.25/7)</f>
        <v>46.960714285714289</v>
      </c>
      <c r="G217" s="18">
        <v>8.3333333333333329E-2</v>
      </c>
      <c r="I217" s="18">
        <f>F217*AVERAGE(H218:H219)</f>
        <v>4.4095825042388681E-3</v>
      </c>
    </row>
    <row r="218" spans="1:9">
      <c r="A218" s="18"/>
      <c r="C218" s="20"/>
      <c r="D218" s="29" t="s">
        <v>84</v>
      </c>
      <c r="E218" s="36"/>
      <c r="H218" s="19">
        <f>B555</f>
        <v>1.06648610536075E-4</v>
      </c>
    </row>
    <row r="219" spans="1:9">
      <c r="A219" s="18"/>
      <c r="C219" s="20"/>
      <c r="D219" s="29" t="s">
        <v>118</v>
      </c>
      <c r="E219" s="36"/>
      <c r="H219" s="19">
        <f>B528</f>
        <v>8.1150172821881203E-5</v>
      </c>
    </row>
    <row r="220" spans="1:9" s="20" customFormat="1">
      <c r="B220" s="20" t="s">
        <v>119</v>
      </c>
      <c r="E220" s="38">
        <f>E28</f>
        <v>2.8</v>
      </c>
      <c r="F220" s="20">
        <f>E220*(365.25/7)</f>
        <v>146.1</v>
      </c>
      <c r="G220" s="20">
        <v>1</v>
      </c>
      <c r="H220" s="30"/>
      <c r="I220" s="20">
        <f>F220*H222</f>
        <v>2.5568125144365222E-2</v>
      </c>
    </row>
    <row r="221" spans="1:9">
      <c r="A221" s="18"/>
      <c r="C221" s="20" t="s">
        <v>119</v>
      </c>
      <c r="D221" s="20"/>
      <c r="E221" s="36">
        <f>G221*E220</f>
        <v>2.8</v>
      </c>
      <c r="F221" s="18">
        <f>E221*(365.25/7)</f>
        <v>146.1</v>
      </c>
      <c r="G221" s="18">
        <v>1</v>
      </c>
    </row>
    <row r="222" spans="1:9">
      <c r="A222" s="18"/>
      <c r="D222" s="3" t="s">
        <v>120</v>
      </c>
      <c r="E222" s="36"/>
      <c r="H222" s="19">
        <f>B485</f>
        <v>1.7500427887998099E-4</v>
      </c>
    </row>
    <row r="223" spans="1:9" s="20" customFormat="1">
      <c r="B223" s="20" t="s">
        <v>121</v>
      </c>
      <c r="E223" s="38">
        <f>E29</f>
        <v>4.8</v>
      </c>
      <c r="F223" s="20">
        <f>E223*(365.25/7)</f>
        <v>250.45714285714286</v>
      </c>
      <c r="G223" s="20">
        <v>1</v>
      </c>
      <c r="H223" s="30"/>
      <c r="I223" s="20">
        <f>SUM(I224:I225)</f>
        <v>4.383107167605467E-2</v>
      </c>
    </row>
    <row r="224" spans="1:9">
      <c r="A224" s="18"/>
      <c r="C224" s="20" t="s">
        <v>122</v>
      </c>
      <c r="D224" s="20"/>
      <c r="E224" s="36">
        <f>G224*E223</f>
        <v>2.2999999999999998</v>
      </c>
      <c r="F224" s="18">
        <f>E224*(365.25/7)</f>
        <v>120.01071428571429</v>
      </c>
      <c r="G224" s="18">
        <v>0.47916666666666663</v>
      </c>
      <c r="I224" s="18">
        <f>F224*H226</f>
        <v>2.1002388511442861E-2</v>
      </c>
    </row>
    <row r="225" spans="1:9">
      <c r="A225" s="18"/>
      <c r="C225" s="20" t="s">
        <v>123</v>
      </c>
      <c r="D225" s="20"/>
      <c r="E225" s="36">
        <f>G225*E223</f>
        <v>2.5</v>
      </c>
      <c r="F225" s="18">
        <f>E225*(365.25/7)</f>
        <v>130.44642857142858</v>
      </c>
      <c r="G225" s="18">
        <v>0.52083333333333337</v>
      </c>
      <c r="I225" s="18">
        <f>F225*H226</f>
        <v>2.2828683164611809E-2</v>
      </c>
    </row>
    <row r="226" spans="1:9">
      <c r="A226" s="18"/>
      <c r="D226" s="3" t="s">
        <v>120</v>
      </c>
      <c r="E226" s="36"/>
      <c r="H226" s="19">
        <f>B485</f>
        <v>1.7500427887998099E-4</v>
      </c>
    </row>
    <row r="227" spans="1:9" s="20" customFormat="1">
      <c r="B227" s="20" t="s">
        <v>124</v>
      </c>
      <c r="E227" s="38">
        <f>E30</f>
        <v>8.5</v>
      </c>
      <c r="F227" s="20">
        <f>E227*(365.25/7)</f>
        <v>443.51785714285717</v>
      </c>
      <c r="G227" s="20">
        <v>0.9882352941176471</v>
      </c>
      <c r="H227" s="30"/>
      <c r="I227" s="20">
        <f>SUM(I228,I231)</f>
        <v>6.7332694671455473E-2</v>
      </c>
    </row>
    <row r="228" spans="1:9">
      <c r="A228" s="18"/>
      <c r="C228" s="20" t="s">
        <v>125</v>
      </c>
      <c r="D228" s="20"/>
      <c r="E228" s="36">
        <f>G228*E227</f>
        <v>6.2000000000000011</v>
      </c>
      <c r="F228" s="18">
        <f>E228*(365.25/7)</f>
        <v>323.50714285714292</v>
      </c>
      <c r="G228" s="18">
        <v>0.72941176470588243</v>
      </c>
      <c r="I228" s="18">
        <f>F228*AVERAGE(H229:H230)</f>
        <v>5.7575190006099362E-2</v>
      </c>
    </row>
    <row r="229" spans="1:9">
      <c r="A229" s="18"/>
      <c r="C229" s="3"/>
      <c r="D229" s="3" t="s">
        <v>120</v>
      </c>
      <c r="E229" s="36"/>
      <c r="H229" s="19">
        <f>B485</f>
        <v>1.7500427887998099E-4</v>
      </c>
    </row>
    <row r="230" spans="1:9">
      <c r="A230" s="18"/>
      <c r="C230" s="31"/>
      <c r="D230" s="31" t="s">
        <v>126</v>
      </c>
      <c r="E230" s="36"/>
      <c r="H230" s="19">
        <f>B476</f>
        <v>1.8093957755303699E-4</v>
      </c>
    </row>
    <row r="231" spans="1:9">
      <c r="A231" s="18"/>
      <c r="C231" s="20" t="s">
        <v>127</v>
      </c>
      <c r="D231" s="20"/>
      <c r="E231" s="36">
        <f>G231*E227</f>
        <v>2.2000000000000002</v>
      </c>
      <c r="F231" s="18">
        <f>E231*(365.25/7)</f>
        <v>114.79285714285716</v>
      </c>
      <c r="G231" s="18">
        <v>0.25882352941176473</v>
      </c>
      <c r="I231" s="18">
        <f>F231*AVERAGE(H232:H233)</f>
        <v>9.7575046653561107E-3</v>
      </c>
    </row>
    <row r="232" spans="1:9">
      <c r="A232" s="18"/>
      <c r="D232" s="37" t="s">
        <v>92</v>
      </c>
      <c r="E232" s="36"/>
      <c r="H232" s="19">
        <f>B540</f>
        <v>1.07134259040347E-4</v>
      </c>
    </row>
    <row r="233" spans="1:9">
      <c r="A233" s="18"/>
      <c r="D233" s="3" t="s">
        <v>128</v>
      </c>
      <c r="E233" s="36"/>
      <c r="H233" s="19">
        <f>B556</f>
        <v>6.2867688959137197E-5</v>
      </c>
    </row>
    <row r="234" spans="1:9" s="25" customFormat="1">
      <c r="A234" s="25" t="s">
        <v>129</v>
      </c>
      <c r="E234" s="35">
        <f>E24</f>
        <v>49.8</v>
      </c>
      <c r="F234" s="25">
        <f>E234*(365.25/7)</f>
        <v>2598.4928571428572</v>
      </c>
      <c r="H234" s="27"/>
      <c r="I234" s="25">
        <f>SUM(I227,I220,I213,I210,I203,I223)</f>
        <v>0.51131217708786492</v>
      </c>
    </row>
    <row r="235" spans="1:9">
      <c r="C235" s="20"/>
      <c r="D235" s="20"/>
      <c r="F235" s="20"/>
    </row>
    <row r="236" spans="1:9" s="20" customFormat="1">
      <c r="A236" s="20" t="s">
        <v>130</v>
      </c>
      <c r="H236" s="30"/>
    </row>
    <row r="237" spans="1:9" s="20" customFormat="1">
      <c r="B237" s="20" t="s">
        <v>131</v>
      </c>
      <c r="E237" s="20">
        <f>E32</f>
        <v>7.4</v>
      </c>
      <c r="F237" s="20">
        <f>E237*(365.25/7)</f>
        <v>386.12142857142862</v>
      </c>
      <c r="G237" s="20">
        <v>0.98648648648648651</v>
      </c>
      <c r="H237" s="30"/>
      <c r="I237" s="20">
        <f>SUM(I238,I239,I241)</f>
        <v>6.9248612105262189E-2</v>
      </c>
    </row>
    <row r="238" spans="1:9">
      <c r="C238" s="20" t="s">
        <v>132</v>
      </c>
      <c r="D238" s="20"/>
      <c r="E238" s="18">
        <f>G238*E237</f>
        <v>5.9</v>
      </c>
      <c r="F238" s="18">
        <f>E238*(365.25/7)</f>
        <v>307.85357142857146</v>
      </c>
      <c r="G238" s="18">
        <v>0.79729729729729726</v>
      </c>
      <c r="I238" s="18">
        <f>F238*H240</f>
        <v>5.5702895162479421E-2</v>
      </c>
    </row>
    <row r="239" spans="1:9">
      <c r="C239" s="20" t="s">
        <v>133</v>
      </c>
      <c r="D239" s="20"/>
      <c r="E239" s="18">
        <f>G239*E237</f>
        <v>0.2</v>
      </c>
      <c r="F239" s="18">
        <f>E239*(365.25/7)</f>
        <v>10.435714285714287</v>
      </c>
      <c r="G239" s="18">
        <v>2.7027027027027029E-2</v>
      </c>
      <c r="I239" s="18">
        <f>F239*H240</f>
        <v>1.8882337343213362E-3</v>
      </c>
    </row>
    <row r="240" spans="1:9">
      <c r="C240" s="20"/>
      <c r="D240" s="31" t="s">
        <v>126</v>
      </c>
      <c r="H240" s="19">
        <f>B476</f>
        <v>1.8093957755303699E-4</v>
      </c>
    </row>
    <row r="241" spans="1:9">
      <c r="C241" s="20" t="s">
        <v>134</v>
      </c>
      <c r="D241" s="20"/>
      <c r="E241" s="18">
        <f>G241*E237</f>
        <v>1.2</v>
      </c>
      <c r="F241" s="18">
        <f>E241*(365.25/7)</f>
        <v>62.614285714285714</v>
      </c>
      <c r="G241" s="18">
        <v>0.16216216216216214</v>
      </c>
      <c r="I241" s="18">
        <f>F241*H242</f>
        <v>1.1657483208461427E-2</v>
      </c>
    </row>
    <row r="242" spans="1:9">
      <c r="C242" s="20"/>
      <c r="D242" s="29" t="s">
        <v>116</v>
      </c>
      <c r="H242" s="19">
        <f>B482</f>
        <v>1.86179289206548E-4</v>
      </c>
    </row>
    <row r="243" spans="1:9" s="20" customFormat="1">
      <c r="B243" s="20" t="s">
        <v>135</v>
      </c>
      <c r="D243" s="20" t="s">
        <v>295</v>
      </c>
      <c r="E243" s="20">
        <f>(E251-E237)/2</f>
        <v>8.1999999999999993</v>
      </c>
      <c r="F243" s="20">
        <f>E243*(365.25/7)</f>
        <v>427.8642857142857</v>
      </c>
      <c r="G243" s="20">
        <v>0.96129032258064506</v>
      </c>
      <c r="H243" s="30"/>
      <c r="I243" s="20">
        <f>SUM(I244,I245,I246)</f>
        <v>2.177485975096104E-2</v>
      </c>
    </row>
    <row r="244" spans="1:9">
      <c r="C244" s="20" t="s">
        <v>136</v>
      </c>
      <c r="D244" s="20"/>
      <c r="E244" s="18">
        <f>G244*E243</f>
        <v>5.5548387096774183</v>
      </c>
      <c r="F244" s="18">
        <f>E244*(365.25/7)</f>
        <v>289.84354838709675</v>
      </c>
      <c r="G244" s="18">
        <v>0.67741935483870963</v>
      </c>
      <c r="I244" s="18">
        <f>F244*H247</f>
        <v>1.4846495284746162E-2</v>
      </c>
    </row>
    <row r="245" spans="1:9">
      <c r="C245" s="20" t="s">
        <v>137</v>
      </c>
      <c r="D245" s="20"/>
      <c r="E245" s="18">
        <f>G245*E243</f>
        <v>2.3277419354838709</v>
      </c>
      <c r="F245" s="18">
        <f>E245*(365.25/7)</f>
        <v>121.45824884792627</v>
      </c>
      <c r="G245" s="18">
        <v>0.28387096774193549</v>
      </c>
      <c r="I245" s="18">
        <f>F245*H247</f>
        <v>6.2213885002745835E-3</v>
      </c>
    </row>
    <row r="246" spans="1:9">
      <c r="C246" s="20" t="s">
        <v>138</v>
      </c>
      <c r="D246" s="20"/>
      <c r="E246" s="18">
        <f>G246*E243</f>
        <v>0.26451612903225802</v>
      </c>
      <c r="F246" s="18">
        <f>E246*(365.25/7)</f>
        <v>13.802073732718892</v>
      </c>
      <c r="G246" s="18">
        <v>3.2258064516129031E-2</v>
      </c>
      <c r="I246" s="18">
        <f>F246*H247</f>
        <v>7.0697596594029345E-4</v>
      </c>
    </row>
    <row r="247" spans="1:9">
      <c r="C247" s="20"/>
      <c r="D247" s="31" t="s">
        <v>139</v>
      </c>
      <c r="H247" s="19">
        <f>B550</f>
        <v>5.1222445237656699E-5</v>
      </c>
    </row>
    <row r="248" spans="1:9" s="20" customFormat="1">
      <c r="B248" s="20" t="s">
        <v>140</v>
      </c>
      <c r="D248" s="20" t="s">
        <v>295</v>
      </c>
      <c r="E248" s="20">
        <f>(E251-E237)/2</f>
        <v>8.1999999999999993</v>
      </c>
      <c r="F248" s="18">
        <f>E248*(365.25/7)</f>
        <v>427.8642857142857</v>
      </c>
      <c r="G248" s="20">
        <v>1</v>
      </c>
      <c r="H248" s="30"/>
      <c r="I248" s="20">
        <f>F248*H250</f>
        <v>3.8617276781831959E-2</v>
      </c>
    </row>
    <row r="249" spans="1:9">
      <c r="C249" s="20" t="s">
        <v>140</v>
      </c>
      <c r="D249" s="20"/>
      <c r="E249" s="18" t="s">
        <v>41</v>
      </c>
      <c r="F249" s="18" t="e">
        <f>E249*(365.25/7)</f>
        <v>#VALUE!</v>
      </c>
      <c r="G249" s="18">
        <v>1</v>
      </c>
    </row>
    <row r="250" spans="1:9">
      <c r="C250" s="20"/>
      <c r="D250" s="18" t="s">
        <v>141</v>
      </c>
      <c r="H250" s="19">
        <f>B549</f>
        <v>9.0255901394909502E-5</v>
      </c>
    </row>
    <row r="251" spans="1:9" s="25" customFormat="1">
      <c r="A251" s="25" t="s">
        <v>142</v>
      </c>
      <c r="E251" s="25">
        <f>E31</f>
        <v>23.8</v>
      </c>
      <c r="F251" s="25">
        <f>E251*(365.25/7)</f>
        <v>1241.8500000000001</v>
      </c>
      <c r="H251" s="27"/>
      <c r="I251" s="25">
        <f>SUM(I248,I243,I237)</f>
        <v>0.12964074863805519</v>
      </c>
    </row>
    <row r="252" spans="1:9">
      <c r="C252" s="20"/>
      <c r="D252" s="20"/>
      <c r="F252" s="20"/>
    </row>
    <row r="253" spans="1:9" s="20" customFormat="1">
      <c r="A253" s="20" t="s">
        <v>143</v>
      </c>
      <c r="H253" s="30"/>
    </row>
    <row r="254" spans="1:9" s="20" customFormat="1">
      <c r="B254" s="20" t="s">
        <v>144</v>
      </c>
      <c r="E254" s="20">
        <f>E36</f>
        <v>49.7</v>
      </c>
      <c r="F254" s="20">
        <f>E254*(365.25/7)</f>
        <v>2593.2750000000001</v>
      </c>
      <c r="G254" s="20">
        <v>0.96780684104627757</v>
      </c>
      <c r="H254" s="30"/>
      <c r="I254" s="20">
        <f>F254*H259</f>
        <v>0.35821388611365212</v>
      </c>
    </row>
    <row r="255" spans="1:9">
      <c r="C255" s="20" t="s">
        <v>145</v>
      </c>
      <c r="D255" s="20"/>
      <c r="E255" s="18">
        <f>G255*E254</f>
        <v>10.8</v>
      </c>
      <c r="F255" s="18">
        <f>E255*(365.25/7)</f>
        <v>563.52857142857147</v>
      </c>
      <c r="G255" s="18">
        <v>0.21730382293762576</v>
      </c>
    </row>
    <row r="256" spans="1:9">
      <c r="C256" s="20" t="s">
        <v>146</v>
      </c>
      <c r="D256" s="20"/>
      <c r="E256" s="18">
        <f>G256*E254</f>
        <v>36.6</v>
      </c>
      <c r="F256" s="18">
        <f>E256*(365.25/7)</f>
        <v>1909.7357142857145</v>
      </c>
      <c r="G256" s="18">
        <v>0.73641851106639833</v>
      </c>
    </row>
    <row r="257" spans="1:9">
      <c r="C257" s="20" t="s">
        <v>147</v>
      </c>
      <c r="D257" s="20"/>
      <c r="E257" s="18" t="s">
        <v>41</v>
      </c>
      <c r="F257" s="18" t="e">
        <f>E257*(365.25/7)</f>
        <v>#VALUE!</v>
      </c>
      <c r="G257" s="18">
        <v>3.2193158953722434E-2</v>
      </c>
    </row>
    <row r="258" spans="1:9">
      <c r="C258" s="20" t="s">
        <v>148</v>
      </c>
      <c r="D258" s="20"/>
      <c r="E258" s="18">
        <f>G258*E254</f>
        <v>0.7</v>
      </c>
      <c r="F258" s="18">
        <f>E258*(365.25/7)</f>
        <v>36.524999999999999</v>
      </c>
      <c r="G258" s="18">
        <v>1.408450704225352E-2</v>
      </c>
    </row>
    <row r="259" spans="1:9">
      <c r="C259" s="20"/>
      <c r="D259" s="29" t="s">
        <v>149</v>
      </c>
      <c r="H259" s="19">
        <f>B481</f>
        <v>1.3813185493773399E-4</v>
      </c>
    </row>
    <row r="260" spans="1:9" s="20" customFormat="1">
      <c r="B260" s="20" t="s">
        <v>150</v>
      </c>
      <c r="E260" s="20">
        <f>E37</f>
        <v>69.099999999999994</v>
      </c>
      <c r="F260" s="20">
        <f>E260*(365.25/7)</f>
        <v>3605.5392857142856</v>
      </c>
      <c r="G260" s="20">
        <v>1</v>
      </c>
      <c r="H260" s="30"/>
      <c r="I260" s="20">
        <f>SUM(I261,I263,I265,I267,I269)</f>
        <v>3.9455230241236197</v>
      </c>
    </row>
    <row r="261" spans="1:9">
      <c r="C261" s="20" t="s">
        <v>151</v>
      </c>
      <c r="D261" s="20"/>
      <c r="E261" s="18">
        <f>G261*E260</f>
        <v>6.3</v>
      </c>
      <c r="F261" s="18">
        <f>E261*(365.25/7)</f>
        <v>328.72500000000002</v>
      </c>
      <c r="G261" s="18">
        <v>9.1172214182344433E-2</v>
      </c>
      <c r="I261" s="18">
        <f>F261*H262</f>
        <v>4.5407394014406612E-2</v>
      </c>
    </row>
    <row r="262" spans="1:9">
      <c r="C262" s="20"/>
      <c r="D262" s="29" t="s">
        <v>149</v>
      </c>
      <c r="H262" s="19">
        <f>B481</f>
        <v>1.3813185493773399E-4</v>
      </c>
    </row>
    <row r="263" spans="1:9">
      <c r="C263" s="20" t="s">
        <v>152</v>
      </c>
      <c r="D263" s="20"/>
      <c r="E263" s="18">
        <f>G263*E260</f>
        <v>38.4</v>
      </c>
      <c r="F263" s="18">
        <f>E263*(365.25/7)</f>
        <v>2003.6571428571428</v>
      </c>
      <c r="G263" s="18">
        <v>0.55571635311143275</v>
      </c>
      <c r="I263" s="18">
        <f>F263*H264</f>
        <v>3.6679409032633821</v>
      </c>
    </row>
    <row r="264" spans="1:9">
      <c r="C264" s="20"/>
      <c r="D264" s="18" t="s">
        <v>153</v>
      </c>
      <c r="H264" s="19">
        <f>B511</f>
        <v>1.8306230266686399E-3</v>
      </c>
    </row>
    <row r="265" spans="1:9">
      <c r="C265" s="20" t="s">
        <v>154</v>
      </c>
      <c r="D265" s="20"/>
      <c r="E265" s="18">
        <f>G265*E260</f>
        <v>3.8</v>
      </c>
      <c r="F265" s="18">
        <f>E265*(365.25/7)</f>
        <v>198.27857142857144</v>
      </c>
      <c r="G265" s="18">
        <v>5.4992764109985527E-2</v>
      </c>
      <c r="I265" s="18">
        <f>F265*H266</f>
        <v>4.3822906565583297E-2</v>
      </c>
    </row>
    <row r="266" spans="1:9">
      <c r="A266" s="18"/>
      <c r="C266" s="20"/>
      <c r="D266" s="31" t="s">
        <v>101</v>
      </c>
      <c r="H266" s="19">
        <f>B473</f>
        <v>2.2101685648552401E-4</v>
      </c>
    </row>
    <row r="267" spans="1:9">
      <c r="A267" s="18"/>
      <c r="C267" s="20" t="s">
        <v>155</v>
      </c>
      <c r="D267" s="20"/>
      <c r="E267" s="18">
        <f>G267*E260</f>
        <v>9.3000000000000007</v>
      </c>
      <c r="F267" s="18">
        <f>E267*(365.25/7)</f>
        <v>485.26071428571436</v>
      </c>
      <c r="G267" s="18">
        <v>0.13458755426917512</v>
      </c>
      <c r="I267" s="18">
        <f>F267*H268</f>
        <v>5.1752380926314713E-2</v>
      </c>
    </row>
    <row r="268" spans="1:9">
      <c r="A268" s="18"/>
      <c r="C268" s="20"/>
      <c r="D268" s="31" t="s">
        <v>84</v>
      </c>
      <c r="H268" s="19">
        <f>B555</f>
        <v>1.06648610536075E-4</v>
      </c>
    </row>
    <row r="269" spans="1:9">
      <c r="A269" s="18"/>
      <c r="C269" s="20" t="s">
        <v>156</v>
      </c>
      <c r="D269" s="20"/>
      <c r="E269" s="18">
        <f>G269*E260</f>
        <v>11.3</v>
      </c>
      <c r="F269" s="18">
        <f>E269*(365.25/7)</f>
        <v>589.61785714285725</v>
      </c>
      <c r="G269" s="18">
        <v>0.16353111432706224</v>
      </c>
      <c r="I269" s="18">
        <f>F269*H270</f>
        <v>0.13659943935393332</v>
      </c>
    </row>
    <row r="270" spans="1:9">
      <c r="A270" s="18"/>
      <c r="C270" s="20"/>
      <c r="D270" s="31" t="s">
        <v>157</v>
      </c>
      <c r="H270" s="19">
        <f>B516</f>
        <v>2.3167452901759201E-4</v>
      </c>
    </row>
    <row r="271" spans="1:9" s="20" customFormat="1">
      <c r="B271" s="20" t="s">
        <v>158</v>
      </c>
      <c r="E271" s="20">
        <f>E38</f>
        <v>21.2</v>
      </c>
      <c r="F271" s="20">
        <f>E271*(365.25/7)</f>
        <v>1106.1857142857143</v>
      </c>
      <c r="G271" s="20">
        <v>1.0047169811320757</v>
      </c>
      <c r="H271" s="30"/>
      <c r="I271" s="20">
        <f>SUM(I272,I274,I276,I278,I280,I282,I287)</f>
        <v>1.0060998157289158</v>
      </c>
    </row>
    <row r="272" spans="1:9">
      <c r="A272" s="18"/>
      <c r="C272" s="20" t="s">
        <v>159</v>
      </c>
      <c r="D272" s="20"/>
      <c r="E272" s="18">
        <f>G272*E271</f>
        <v>0.5</v>
      </c>
      <c r="F272" s="18">
        <f>E272*(365.25/7)</f>
        <v>26.089285714285715</v>
      </c>
      <c r="G272" s="18">
        <v>2.358490566037736E-2</v>
      </c>
      <c r="I272" s="18">
        <f>F272*H273</f>
        <v>4.3519015610407316E-2</v>
      </c>
    </row>
    <row r="273" spans="1:10">
      <c r="A273" s="18"/>
      <c r="C273" s="20"/>
      <c r="D273" s="3" t="s">
        <v>160</v>
      </c>
      <c r="H273" s="19">
        <f>B512</f>
        <v>1.6680799960183501E-3</v>
      </c>
    </row>
    <row r="274" spans="1:10">
      <c r="A274" s="18"/>
      <c r="C274" s="20" t="s">
        <v>161</v>
      </c>
      <c r="D274" s="20"/>
      <c r="E274" s="18">
        <f>G274*E271</f>
        <v>3.4</v>
      </c>
      <c r="F274" s="18">
        <f>E274*(365.25/7)</f>
        <v>177.40714285714287</v>
      </c>
      <c r="G274" s="18">
        <v>0.16037735849056603</v>
      </c>
      <c r="I274" s="18">
        <f>F274*H275</f>
        <v>0.32476560080977868</v>
      </c>
      <c r="J274" s="18">
        <f>I274/I271</f>
        <v>0.32279660102560215</v>
      </c>
    </row>
    <row r="275" spans="1:10">
      <c r="A275" s="18"/>
      <c r="C275" s="20"/>
      <c r="D275" s="29" t="s">
        <v>153</v>
      </c>
      <c r="H275" s="19">
        <f>B511</f>
        <v>1.8306230266686399E-3</v>
      </c>
    </row>
    <row r="276" spans="1:10">
      <c r="A276" s="18"/>
      <c r="C276" s="20" t="s">
        <v>162</v>
      </c>
      <c r="D276" s="20"/>
      <c r="E276" s="18">
        <f>G276*E271</f>
        <v>1.9</v>
      </c>
      <c r="F276" s="18">
        <f>E276*(365.25/7)</f>
        <v>99.13928571428572</v>
      </c>
      <c r="G276" s="18">
        <v>8.9622641509433956E-2</v>
      </c>
      <c r="I276" s="18">
        <f>F276*H277</f>
        <v>8.2443793317589359E-2</v>
      </c>
      <c r="J276" s="18">
        <f>I276/I271</f>
        <v>8.194395032053467E-2</v>
      </c>
    </row>
    <row r="277" spans="1:10">
      <c r="A277" s="18"/>
      <c r="C277" s="20"/>
      <c r="D277" s="3" t="s">
        <v>163</v>
      </c>
      <c r="H277" s="19">
        <f>B514</f>
        <v>8.3159559526369898E-4</v>
      </c>
    </row>
    <row r="278" spans="1:10">
      <c r="A278" s="18"/>
      <c r="C278" s="20" t="s">
        <v>164</v>
      </c>
      <c r="D278" s="20"/>
      <c r="E278" s="18">
        <f>G278*E271</f>
        <v>11.5</v>
      </c>
      <c r="F278" s="18">
        <f>E278*(365.25/7)</f>
        <v>600.05357142857144</v>
      </c>
      <c r="G278" s="18">
        <v>0.54245283018867929</v>
      </c>
      <c r="I278" s="18">
        <f>F278*H279</f>
        <v>0.49900190692225138</v>
      </c>
      <c r="J278" s="18">
        <f>I278/I271</f>
        <v>0.49597654141376246</v>
      </c>
    </row>
    <row r="279" spans="1:10">
      <c r="A279" s="18"/>
      <c r="C279" s="20"/>
      <c r="D279" s="3" t="s">
        <v>163</v>
      </c>
      <c r="H279" s="19">
        <f>B514</f>
        <v>8.3159559526369898E-4</v>
      </c>
    </row>
    <row r="280" spans="1:10">
      <c r="A280" s="18"/>
      <c r="C280" s="20" t="s">
        <v>165</v>
      </c>
      <c r="D280" s="20"/>
      <c r="E280" s="18">
        <f>G280*E271</f>
        <v>0.5</v>
      </c>
      <c r="F280" s="18">
        <f>E280*(365.25/7)</f>
        <v>26.089285714285715</v>
      </c>
      <c r="G280" s="18">
        <v>2.358490566037736E-2</v>
      </c>
      <c r="I280" s="18">
        <f>F280*H281</f>
        <v>1.4059938207051158E-2</v>
      </c>
    </row>
    <row r="281" spans="1:10">
      <c r="A281" s="18"/>
      <c r="C281" s="20"/>
      <c r="D281" s="3" t="s">
        <v>166</v>
      </c>
      <c r="H281" s="19">
        <f>B513</f>
        <v>5.3891618042085205E-4</v>
      </c>
    </row>
    <row r="282" spans="1:10">
      <c r="C282" s="20" t="s">
        <v>167</v>
      </c>
      <c r="D282" s="20"/>
      <c r="E282" s="18" t="s">
        <v>41</v>
      </c>
      <c r="F282" s="18" t="e">
        <f>E282*(365.25/7)</f>
        <v>#VALUE!</v>
      </c>
      <c r="G282" s="18">
        <v>-4.7169811320757482E-3</v>
      </c>
      <c r="I282" s="18">
        <v>0</v>
      </c>
    </row>
    <row r="283" spans="1:10">
      <c r="C283" s="20"/>
      <c r="D283" s="1" t="s">
        <v>153</v>
      </c>
    </row>
    <row r="284" spans="1:10">
      <c r="C284" s="20"/>
      <c r="D284" s="1" t="s">
        <v>160</v>
      </c>
    </row>
    <row r="285" spans="1:10">
      <c r="C285" s="20"/>
      <c r="D285" s="1" t="s">
        <v>166</v>
      </c>
    </row>
    <row r="286" spans="1:10">
      <c r="C286" s="20"/>
      <c r="D286" s="1" t="s">
        <v>163</v>
      </c>
    </row>
    <row r="287" spans="1:10">
      <c r="C287" s="20" t="s">
        <v>168</v>
      </c>
      <c r="D287" s="20"/>
      <c r="E287" s="18">
        <f>G287*E271</f>
        <v>3.5000000000000004</v>
      </c>
      <c r="F287" s="18">
        <f>E287*(365.25/7)</f>
        <v>182.62500000000003</v>
      </c>
      <c r="G287" s="18">
        <v>0.16509433962264153</v>
      </c>
      <c r="I287" s="18">
        <f>F287*H288</f>
        <v>4.230956086183775E-2</v>
      </c>
    </row>
    <row r="288" spans="1:10">
      <c r="C288" s="20"/>
      <c r="D288" s="31" t="s">
        <v>157</v>
      </c>
      <c r="H288" s="19">
        <f>B516</f>
        <v>2.3167452901759201E-4</v>
      </c>
    </row>
    <row r="289" spans="1:9" s="25" customFormat="1">
      <c r="A289" s="25" t="s">
        <v>169</v>
      </c>
      <c r="E289" s="25">
        <f>E35</f>
        <v>140.1</v>
      </c>
      <c r="F289" s="25">
        <f>E289*(365.25/7)</f>
        <v>7310.2178571428567</v>
      </c>
      <c r="H289" s="27"/>
      <c r="I289" s="25">
        <f>SUM(I254,I260,I271)</f>
        <v>5.3098367259661874</v>
      </c>
    </row>
    <row r="290" spans="1:9">
      <c r="C290" s="20"/>
      <c r="D290" s="20"/>
      <c r="F290" s="20"/>
    </row>
    <row r="291" spans="1:9" s="20" customFormat="1">
      <c r="A291" s="20" t="s">
        <v>170</v>
      </c>
      <c r="H291" s="30"/>
    </row>
    <row r="292" spans="1:9" s="20" customFormat="1">
      <c r="B292" s="20" t="s">
        <v>171</v>
      </c>
      <c r="E292" s="20">
        <f>E40</f>
        <v>1.4</v>
      </c>
      <c r="F292" s="20">
        <f>E292*(365.25/7)</f>
        <v>73.05</v>
      </c>
      <c r="G292" s="20">
        <v>1</v>
      </c>
      <c r="H292" s="30"/>
      <c r="I292" s="20">
        <f>F292*H294</f>
        <v>1.6511871879491932E-2</v>
      </c>
    </row>
    <row r="293" spans="1:9">
      <c r="C293" s="20" t="s">
        <v>171</v>
      </c>
      <c r="D293" s="20"/>
      <c r="E293" s="18">
        <f>G293*E292</f>
        <v>1.4</v>
      </c>
      <c r="F293" s="18">
        <f>E293*(365.25/7)</f>
        <v>73.05</v>
      </c>
      <c r="G293" s="18">
        <v>1</v>
      </c>
    </row>
    <row r="294" spans="1:9">
      <c r="C294" s="20"/>
      <c r="D294" s="3" t="s">
        <v>172</v>
      </c>
      <c r="H294" s="19">
        <f>B515</f>
        <v>2.26035207111457E-4</v>
      </c>
    </row>
    <row r="295" spans="1:9" s="20" customFormat="1">
      <c r="B295" s="20" t="s">
        <v>173</v>
      </c>
      <c r="D295" s="20" t="s">
        <v>295</v>
      </c>
      <c r="E295" s="20">
        <f>E301-SUM(E298,E292)</f>
        <v>1.0000000000000036</v>
      </c>
      <c r="F295" s="20">
        <f>E295*(365.25/7)</f>
        <v>52.178571428571615</v>
      </c>
      <c r="G295" s="20">
        <v>1</v>
      </c>
      <c r="H295" s="30"/>
      <c r="I295" s="20">
        <f>F295*H297</f>
        <v>9.7145693403845566E-3</v>
      </c>
    </row>
    <row r="296" spans="1:9">
      <c r="C296" s="20" t="s">
        <v>173</v>
      </c>
      <c r="D296" s="20"/>
      <c r="E296" s="18">
        <f>G296*E295</f>
        <v>1.0000000000000036</v>
      </c>
      <c r="F296" s="18">
        <f>E296*(365.25/7)</f>
        <v>52.178571428571615</v>
      </c>
      <c r="G296" s="18">
        <v>1</v>
      </c>
    </row>
    <row r="297" spans="1:9">
      <c r="C297" s="20"/>
      <c r="D297" s="31" t="s">
        <v>116</v>
      </c>
      <c r="H297" s="19">
        <f>B482</f>
        <v>1.86179289206548E-4</v>
      </c>
    </row>
    <row r="298" spans="1:9" s="20" customFormat="1">
      <c r="B298" s="20" t="s">
        <v>174</v>
      </c>
      <c r="E298" s="20">
        <f>E42</f>
        <v>28.2</v>
      </c>
      <c r="F298" s="20">
        <f>E298*(365.25/7)</f>
        <v>1471.4357142857143</v>
      </c>
      <c r="G298" s="20">
        <v>1</v>
      </c>
      <c r="H298" s="30"/>
      <c r="I298" s="20">
        <f>F298*H300</f>
        <v>6.5650025764160014E-2</v>
      </c>
    </row>
    <row r="299" spans="1:9">
      <c r="C299" s="20" t="s">
        <v>174</v>
      </c>
      <c r="D299" s="20"/>
      <c r="E299" s="18">
        <f>G299*E298</f>
        <v>28.2</v>
      </c>
      <c r="F299" s="18">
        <f>E299*(365.25/7)</f>
        <v>1471.4357142857143</v>
      </c>
      <c r="G299" s="18">
        <v>1</v>
      </c>
    </row>
    <row r="300" spans="1:9">
      <c r="C300" s="20"/>
      <c r="D300" s="31" t="s">
        <v>175</v>
      </c>
      <c r="H300" s="19">
        <f>B521</f>
        <v>4.4616305779983597E-5</v>
      </c>
    </row>
    <row r="301" spans="1:9" s="25" customFormat="1">
      <c r="A301" s="25" t="s">
        <v>176</v>
      </c>
      <c r="E301" s="25">
        <f>E39</f>
        <v>30.6</v>
      </c>
      <c r="F301" s="25">
        <f>E301*(365.25/7)</f>
        <v>1596.6642857142858</v>
      </c>
      <c r="H301" s="27"/>
      <c r="I301" s="25">
        <f>SUM(I292,I295,I298)</f>
        <v>9.1876466984036509E-2</v>
      </c>
    </row>
    <row r="302" spans="1:9">
      <c r="C302" s="20"/>
      <c r="D302" s="20"/>
      <c r="F302" s="20"/>
    </row>
    <row r="303" spans="1:9" s="20" customFormat="1">
      <c r="A303" s="20" t="s">
        <v>177</v>
      </c>
      <c r="H303" s="30"/>
    </row>
    <row r="304" spans="1:9" s="20" customFormat="1">
      <c r="B304" s="20" t="s">
        <v>178</v>
      </c>
      <c r="E304" s="20">
        <f>E44</f>
        <v>14.2</v>
      </c>
      <c r="F304" s="20">
        <f>E304*(365.25/7)</f>
        <v>740.93571428571431</v>
      </c>
      <c r="G304" s="20">
        <v>1.0000000000000002</v>
      </c>
      <c r="H304" s="30"/>
      <c r="I304" s="20">
        <f>SUM(I305,I306,I307,I309)</f>
        <v>0.1367019454741292</v>
      </c>
    </row>
    <row r="305" spans="1:9">
      <c r="C305" s="20" t="s">
        <v>179</v>
      </c>
      <c r="D305" s="20"/>
      <c r="E305" s="18">
        <f>G305*E304</f>
        <v>7.1999999999999993</v>
      </c>
      <c r="F305" s="18">
        <f>E305*(365.25/7)</f>
        <v>375.68571428571425</v>
      </c>
      <c r="G305" s="18">
        <v>0.50704225352112675</v>
      </c>
      <c r="I305" s="18">
        <f>F305*H308</f>
        <v>6.994489925076855E-2</v>
      </c>
    </row>
    <row r="306" spans="1:9">
      <c r="C306" s="20" t="s">
        <v>180</v>
      </c>
      <c r="D306" s="20"/>
      <c r="E306" s="18">
        <f>G306*E304</f>
        <v>3.7000000000000006</v>
      </c>
      <c r="F306" s="18">
        <f>E306*(365.25/7)</f>
        <v>193.06071428571431</v>
      </c>
      <c r="G306" s="18">
        <v>0.26056338028169018</v>
      </c>
      <c r="I306" s="18">
        <f>F306*H308</f>
        <v>3.5943906559422735E-2</v>
      </c>
    </row>
    <row r="307" spans="1:9">
      <c r="C307" s="20" t="s">
        <v>181</v>
      </c>
      <c r="D307" s="20"/>
      <c r="E307" s="18">
        <f>G307*E304</f>
        <v>3</v>
      </c>
      <c r="F307" s="18">
        <f>E307*(365.25/7)</f>
        <v>156.53571428571428</v>
      </c>
      <c r="G307" s="18">
        <v>0.21126760563380284</v>
      </c>
      <c r="I307" s="18">
        <f>F307*H308</f>
        <v>2.9143708021153566E-2</v>
      </c>
    </row>
    <row r="308" spans="1:9">
      <c r="C308" s="20"/>
      <c r="D308" s="31" t="s">
        <v>116</v>
      </c>
      <c r="H308" s="19">
        <f>B482</f>
        <v>1.86179289206548E-4</v>
      </c>
    </row>
    <row r="309" spans="1:9">
      <c r="C309" s="20" t="s">
        <v>182</v>
      </c>
      <c r="D309" s="20"/>
      <c r="E309" s="18">
        <f>G309*E304</f>
        <v>0.3</v>
      </c>
      <c r="F309" s="18">
        <f>E309*(365.25/7)</f>
        <v>15.653571428571428</v>
      </c>
      <c r="G309" s="18">
        <v>2.1126760563380281E-2</v>
      </c>
      <c r="I309" s="18">
        <f>F309*H310</f>
        <v>1.6694316427843454E-3</v>
      </c>
    </row>
    <row r="310" spans="1:9">
      <c r="C310" s="20"/>
      <c r="D310" s="31" t="s">
        <v>84</v>
      </c>
      <c r="H310" s="19">
        <f>B555</f>
        <v>1.06648610536075E-4</v>
      </c>
    </row>
    <row r="311" spans="1:9" s="20" customFormat="1">
      <c r="B311" s="20" t="s">
        <v>183</v>
      </c>
      <c r="E311" s="20">
        <f>(E346-SUM(E343,E337,E331,E322,E314,E304))/2</f>
        <v>6.6000000000000014</v>
      </c>
      <c r="F311" s="20">
        <f>E311*(365.25/7)</f>
        <v>344.37857142857149</v>
      </c>
      <c r="G311" s="20">
        <v>1</v>
      </c>
      <c r="H311" s="30"/>
      <c r="I311" s="20">
        <f>E311*H313</f>
        <v>1.1550282406078748E-3</v>
      </c>
    </row>
    <row r="312" spans="1:9">
      <c r="C312" s="20" t="s">
        <v>183</v>
      </c>
      <c r="D312" s="20"/>
      <c r="E312" s="18" t="s">
        <v>41</v>
      </c>
      <c r="F312" s="18" t="e">
        <f>E312*(365.25/7)</f>
        <v>#VALUE!</v>
      </c>
      <c r="G312" s="18">
        <v>1</v>
      </c>
    </row>
    <row r="313" spans="1:9">
      <c r="C313" s="31"/>
      <c r="D313" s="31" t="s">
        <v>120</v>
      </c>
      <c r="H313" s="19">
        <f>B485</f>
        <v>1.7500427887998099E-4</v>
      </c>
    </row>
    <row r="314" spans="1:9" s="20" customFormat="1">
      <c r="B314" s="20" t="s">
        <v>184</v>
      </c>
      <c r="E314" s="20">
        <f>E46</f>
        <v>19.899999999999999</v>
      </c>
      <c r="F314" s="20">
        <f>E314*(365.25/7)</f>
        <v>1038.3535714285713</v>
      </c>
      <c r="G314" s="20">
        <v>1.0050251256281406</v>
      </c>
      <c r="H314" s="30"/>
      <c r="I314" s="20">
        <f>SUM(I315,I316,I318,I320)</f>
        <v>0.26359718907019514</v>
      </c>
    </row>
    <row r="315" spans="1:9">
      <c r="A315" s="18"/>
      <c r="C315" s="20" t="s">
        <v>185</v>
      </c>
      <c r="D315" s="20"/>
      <c r="E315" s="18">
        <f>G315*E314</f>
        <v>4.2</v>
      </c>
      <c r="F315" s="18">
        <f>E315*(365.25/7)</f>
        <v>219.15</v>
      </c>
      <c r="G315" s="18">
        <v>0.21105527638190957</v>
      </c>
      <c r="I315" s="18">
        <f>F315*H317</f>
        <v>3.8352187716547838E-2</v>
      </c>
    </row>
    <row r="316" spans="1:9">
      <c r="A316" s="18"/>
      <c r="C316" s="20" t="s">
        <v>186</v>
      </c>
      <c r="D316" s="20"/>
      <c r="E316" s="18">
        <f>G316*E314</f>
        <v>4.5</v>
      </c>
      <c r="F316" s="18">
        <f>E316*(365.25/7)</f>
        <v>234.80357142857144</v>
      </c>
      <c r="G316" s="18">
        <v>0.22613065326633167</v>
      </c>
      <c r="I316" s="18">
        <f>F316*H317</f>
        <v>4.1091629696301257E-2</v>
      </c>
    </row>
    <row r="317" spans="1:9">
      <c r="A317" s="18"/>
      <c r="D317" s="31" t="s">
        <v>120</v>
      </c>
      <c r="H317" s="19">
        <f>B485</f>
        <v>1.7500427887998099E-4</v>
      </c>
    </row>
    <row r="318" spans="1:9">
      <c r="A318" s="18"/>
      <c r="C318" s="20" t="s">
        <v>187</v>
      </c>
      <c r="D318" s="20"/>
      <c r="E318" s="18">
        <f>G318*E314</f>
        <v>5.6</v>
      </c>
      <c r="F318" s="18">
        <f>E318*(365.25/7)</f>
        <v>292.2</v>
      </c>
      <c r="G318" s="18">
        <v>0.28140703517587939</v>
      </c>
      <c r="I318" s="18">
        <f>F318*H319</f>
        <v>0.13210397404203111</v>
      </c>
    </row>
    <row r="319" spans="1:9">
      <c r="A319" s="18"/>
      <c r="D319" s="3" t="s">
        <v>188</v>
      </c>
      <c r="H319" s="19">
        <f>B475</f>
        <v>4.5210121164281699E-4</v>
      </c>
    </row>
    <row r="320" spans="1:9">
      <c r="A320" s="18"/>
      <c r="C320" s="20" t="s">
        <v>189</v>
      </c>
      <c r="D320" s="20"/>
      <c r="E320" s="18">
        <f>G320*E314</f>
        <v>5.7</v>
      </c>
      <c r="F320" s="18">
        <f>E320*(365.25/7)</f>
        <v>297.41785714285714</v>
      </c>
      <c r="G320" s="18">
        <v>0.28643216080402012</v>
      </c>
      <c r="I320" s="18">
        <f>F320*H321</f>
        <v>5.2049397615314921E-2</v>
      </c>
    </row>
    <row r="321" spans="1:9">
      <c r="A321" s="18"/>
      <c r="C321" s="31"/>
      <c r="D321" s="31" t="s">
        <v>120</v>
      </c>
      <c r="H321" s="19">
        <f>B485</f>
        <v>1.7500427887998099E-4</v>
      </c>
    </row>
    <row r="322" spans="1:9" s="20" customFormat="1">
      <c r="B322" s="20" t="s">
        <v>190</v>
      </c>
      <c r="E322" s="20">
        <f>E47</f>
        <v>32.9</v>
      </c>
      <c r="F322" s="20">
        <f>E322*(365.25/7)</f>
        <v>1716.675</v>
      </c>
      <c r="G322" s="20">
        <v>1.0000000000000002</v>
      </c>
      <c r="H322" s="30"/>
      <c r="I322" s="20">
        <f>SUM(I323,I325,I327,I329)</f>
        <v>0.16194236619216548</v>
      </c>
    </row>
    <row r="323" spans="1:9">
      <c r="A323" s="18"/>
      <c r="C323" s="20" t="s">
        <v>191</v>
      </c>
      <c r="D323" s="20"/>
      <c r="E323" s="18">
        <f>G323*E322</f>
        <v>9.1</v>
      </c>
      <c r="F323" s="18">
        <f>E323*(365.25/7)</f>
        <v>474.82499999999999</v>
      </c>
      <c r="G323" s="18">
        <v>0.27659574468085107</v>
      </c>
      <c r="I323" s="18">
        <f>F323*H324</f>
        <v>7.074989457840905E-2</v>
      </c>
    </row>
    <row r="324" spans="1:9">
      <c r="A324" s="18"/>
      <c r="D324" s="3" t="s">
        <v>192</v>
      </c>
      <c r="H324" s="19">
        <f>B553</f>
        <v>1.49002041970008E-4</v>
      </c>
    </row>
    <row r="325" spans="1:9">
      <c r="A325" s="18"/>
      <c r="C325" s="20" t="s">
        <v>193</v>
      </c>
      <c r="D325" s="20"/>
      <c r="E325" s="18">
        <f>G325*E322</f>
        <v>17</v>
      </c>
      <c r="F325" s="18">
        <f>E325*(365.25/7)</f>
        <v>887.03571428571433</v>
      </c>
      <c r="G325" s="18">
        <v>0.51671732522796354</v>
      </c>
      <c r="I325" s="18">
        <f>F325*H326</f>
        <v>6.9469452539862406E-2</v>
      </c>
    </row>
    <row r="326" spans="1:9">
      <c r="A326" s="18"/>
      <c r="D326" s="3" t="s">
        <v>194</v>
      </c>
      <c r="H326" s="19">
        <f>B552</f>
        <v>7.83164098367817E-5</v>
      </c>
    </row>
    <row r="327" spans="1:9">
      <c r="A327" s="18"/>
      <c r="C327" s="20" t="s">
        <v>195</v>
      </c>
      <c r="D327" s="20"/>
      <c r="E327" s="18">
        <f>G327*E322</f>
        <v>2.2999999999999998</v>
      </c>
      <c r="F327" s="18">
        <f>E327*(365.25/7)</f>
        <v>120.01071428571429</v>
      </c>
      <c r="G327" s="18">
        <v>6.9908814589665649E-2</v>
      </c>
      <c r="I327" s="18">
        <f>F327*H328</f>
        <v>9.2400395681100297E-3</v>
      </c>
    </row>
    <row r="328" spans="1:9">
      <c r="A328" s="18"/>
      <c r="D328" s="3" t="s">
        <v>196</v>
      </c>
      <c r="H328" s="19">
        <f>B536</f>
        <v>7.6993455318596804E-5</v>
      </c>
    </row>
    <row r="329" spans="1:9">
      <c r="A329" s="18"/>
      <c r="C329" s="20" t="s">
        <v>197</v>
      </c>
      <c r="D329" s="20"/>
      <c r="E329" s="18">
        <f>G329*E322</f>
        <v>4.5</v>
      </c>
      <c r="F329" s="18">
        <f>E329*(365.25/7)</f>
        <v>234.80357142857144</v>
      </c>
      <c r="G329" s="18">
        <v>0.13677811550151978</v>
      </c>
      <c r="I329" s="18">
        <f>F329*H330</f>
        <v>1.2482979505784012E-2</v>
      </c>
    </row>
    <row r="330" spans="1:9">
      <c r="A330" s="18"/>
      <c r="D330" s="3" t="s">
        <v>198</v>
      </c>
      <c r="H330" s="19">
        <f>B554</f>
        <v>5.3163499302144998E-5</v>
      </c>
    </row>
    <row r="331" spans="1:9" s="20" customFormat="1">
      <c r="B331" s="20" t="s">
        <v>199</v>
      </c>
      <c r="E331" s="20">
        <f>E48</f>
        <v>10.199999999999999</v>
      </c>
      <c r="F331" s="20">
        <f>E331*(365.25/7)</f>
        <v>532.22142857142853</v>
      </c>
      <c r="G331" s="20">
        <v>1.0098039215686276</v>
      </c>
      <c r="H331" s="30"/>
      <c r="I331" s="20">
        <f>SUM(I332:I334,I335)</f>
        <v>0.22803263898971043</v>
      </c>
    </row>
    <row r="332" spans="1:9">
      <c r="A332" s="18"/>
      <c r="C332" s="20" t="s">
        <v>200</v>
      </c>
      <c r="D332" s="20"/>
      <c r="E332" s="18">
        <f>G332*E331</f>
        <v>3.3</v>
      </c>
      <c r="F332" s="18">
        <f>E332*(365.25/7)</f>
        <v>172.18928571428572</v>
      </c>
      <c r="G332" s="18">
        <v>0.3235294117647059</v>
      </c>
      <c r="I332" s="18">
        <f>F332*$H$336</f>
        <v>7.3059000841363547E-2</v>
      </c>
    </row>
    <row r="333" spans="1:9">
      <c r="A333" s="18"/>
      <c r="C333" s="20" t="s">
        <v>201</v>
      </c>
      <c r="D333" s="20"/>
      <c r="E333" s="18">
        <f>G333*E331</f>
        <v>3.3</v>
      </c>
      <c r="F333" s="18">
        <f>E333*(365.25/7)</f>
        <v>172.18928571428572</v>
      </c>
      <c r="G333" s="18">
        <v>0.3235294117647059</v>
      </c>
      <c r="I333" s="18">
        <f>F333*$H$336</f>
        <v>7.3059000841363547E-2</v>
      </c>
    </row>
    <row r="334" spans="1:9">
      <c r="A334" s="18"/>
      <c r="C334" s="20" t="s">
        <v>202</v>
      </c>
      <c r="D334" s="20"/>
      <c r="E334" s="18">
        <f>G334*E331</f>
        <v>1.1000000000000001</v>
      </c>
      <c r="F334" s="18">
        <f>E334*(365.25/7)</f>
        <v>57.396428571428579</v>
      </c>
      <c r="G334" s="18">
        <v>0.10784313725490198</v>
      </c>
      <c r="I334" s="18">
        <f>F334*$H$336</f>
        <v>2.4353000280454517E-2</v>
      </c>
    </row>
    <row r="335" spans="1:9">
      <c r="A335" s="18"/>
      <c r="C335" s="20" t="s">
        <v>203</v>
      </c>
      <c r="D335" s="20"/>
      <c r="E335" s="18">
        <f>G335*E331</f>
        <v>2.6</v>
      </c>
      <c r="F335" s="18">
        <f>E335*(365.25/7)</f>
        <v>135.66428571428571</v>
      </c>
      <c r="G335" s="18">
        <v>0.25490196078431376</v>
      </c>
      <c r="I335" s="18">
        <f>F335*$H$336</f>
        <v>5.7561637026528847E-2</v>
      </c>
    </row>
    <row r="336" spans="1:9">
      <c r="A336" s="18"/>
      <c r="C336" s="20"/>
      <c r="D336" s="31" t="s">
        <v>204</v>
      </c>
      <c r="H336" s="19">
        <f>B471</f>
        <v>4.2429469718917702E-4</v>
      </c>
    </row>
    <row r="337" spans="1:9" s="20" customFormat="1">
      <c r="B337" s="20" t="s">
        <v>205</v>
      </c>
      <c r="E337" s="20">
        <f>E49</f>
        <v>6.8</v>
      </c>
      <c r="F337" s="20">
        <f>E337*(365.25/7)</f>
        <v>354.81428571428575</v>
      </c>
      <c r="G337" s="20">
        <v>1</v>
      </c>
      <c r="H337" s="30"/>
      <c r="I337" s="20">
        <f>F337*H339</f>
        <v>7.1274457496952867E-2</v>
      </c>
    </row>
    <row r="338" spans="1:9">
      <c r="A338" s="18"/>
      <c r="C338" s="20" t="s">
        <v>205</v>
      </c>
      <c r="D338" s="20"/>
      <c r="E338" s="18">
        <f>G338*E337</f>
        <v>6.8</v>
      </c>
      <c r="F338" s="18">
        <f>E338*(365.25/7)</f>
        <v>354.81428571428575</v>
      </c>
      <c r="G338" s="18">
        <v>1</v>
      </c>
    </row>
    <row r="339" spans="1:9">
      <c r="A339" s="18"/>
      <c r="C339" s="20"/>
      <c r="D339" s="31" t="s">
        <v>206</v>
      </c>
      <c r="H339" s="19">
        <f>B509</f>
        <v>2.0087820690045899E-4</v>
      </c>
    </row>
    <row r="340" spans="1:9" s="20" customFormat="1">
      <c r="B340" s="20" t="s">
        <v>207</v>
      </c>
      <c r="E340" s="20">
        <f>(E346-SUM(E343,E337,E331,E322,E314,E304))/2</f>
        <v>6.6000000000000014</v>
      </c>
      <c r="F340" s="20">
        <f>E340*(365.25/7)</f>
        <v>344.37857142857149</v>
      </c>
      <c r="G340" s="20">
        <v>1</v>
      </c>
      <c r="H340" s="30"/>
      <c r="I340" s="20">
        <f>F340*H342</f>
        <v>6.917814992351308E-2</v>
      </c>
    </row>
    <row r="341" spans="1:9">
      <c r="A341" s="18"/>
      <c r="C341" s="20" t="s">
        <v>207</v>
      </c>
      <c r="D341" s="20"/>
      <c r="E341" s="18">
        <f>G341*E340</f>
        <v>6.6000000000000014</v>
      </c>
      <c r="F341" s="18">
        <f>E341*(365.25/7)</f>
        <v>344.37857142857149</v>
      </c>
      <c r="G341" s="18">
        <v>1</v>
      </c>
    </row>
    <row r="342" spans="1:9">
      <c r="A342" s="18"/>
      <c r="C342" s="20"/>
      <c r="D342" s="31" t="s">
        <v>206</v>
      </c>
      <c r="H342" s="19">
        <f>B509</f>
        <v>2.0087820690045899E-4</v>
      </c>
    </row>
    <row r="343" spans="1:9" s="20" customFormat="1">
      <c r="B343" s="20" t="s">
        <v>208</v>
      </c>
      <c r="E343" s="20">
        <f>E51</f>
        <v>3.2</v>
      </c>
      <c r="F343" s="20">
        <f>E343*(365.25/7)</f>
        <v>166.97142857142859</v>
      </c>
      <c r="G343" s="20">
        <v>1</v>
      </c>
      <c r="H343" s="30"/>
      <c r="I343" s="20">
        <f>F343*H345</f>
        <v>3.3540921175036639E-2</v>
      </c>
    </row>
    <row r="344" spans="1:9">
      <c r="A344" s="18"/>
      <c r="C344" s="20" t="s">
        <v>208</v>
      </c>
      <c r="D344" s="20"/>
      <c r="E344" s="18">
        <f>G344*E343</f>
        <v>3.2</v>
      </c>
      <c r="F344" s="18">
        <f>E344*(365.25/7)</f>
        <v>166.97142857142859</v>
      </c>
      <c r="G344" s="18">
        <v>1</v>
      </c>
    </row>
    <row r="345" spans="1:9">
      <c r="A345" s="18"/>
      <c r="C345" s="20"/>
      <c r="D345" s="31" t="s">
        <v>206</v>
      </c>
      <c r="H345" s="19">
        <f>B509</f>
        <v>2.0087820690045899E-4</v>
      </c>
    </row>
    <row r="346" spans="1:9" s="25" customFormat="1">
      <c r="A346" s="25" t="s">
        <v>209</v>
      </c>
      <c r="E346" s="25">
        <f>E43</f>
        <v>100.4</v>
      </c>
      <c r="F346" s="25">
        <f>E346*(365.25/7)</f>
        <v>5238.7285714285717</v>
      </c>
      <c r="H346" s="27"/>
      <c r="I346" s="25">
        <f>SUM(I304,I311,I314,I322,I331,I337,I340,I343)</f>
        <v>0.96542269656231072</v>
      </c>
    </row>
    <row r="347" spans="1:9">
      <c r="C347" s="20"/>
      <c r="D347" s="20"/>
      <c r="F347" s="20"/>
    </row>
    <row r="348" spans="1:9" s="20" customFormat="1">
      <c r="A348" s="20" t="s">
        <v>210</v>
      </c>
      <c r="H348" s="30"/>
    </row>
    <row r="349" spans="1:9" s="20" customFormat="1">
      <c r="B349" s="20" t="s">
        <v>211</v>
      </c>
      <c r="E349" s="20">
        <v>0</v>
      </c>
      <c r="F349" s="20">
        <f>E349*(365.25/7)</f>
        <v>0</v>
      </c>
      <c r="G349" s="20">
        <v>1</v>
      </c>
      <c r="H349" s="30"/>
      <c r="I349" s="20">
        <f>F349*H351</f>
        <v>0</v>
      </c>
    </row>
    <row r="350" spans="1:9">
      <c r="C350" s="20" t="s">
        <v>211</v>
      </c>
      <c r="D350" s="20"/>
      <c r="E350" s="18">
        <f>G350*E349</f>
        <v>0</v>
      </c>
      <c r="F350" s="18">
        <f>E350*(365.25/7)</f>
        <v>0</v>
      </c>
      <c r="G350" s="18">
        <v>1</v>
      </c>
    </row>
    <row r="351" spans="1:9">
      <c r="C351" s="20"/>
      <c r="D351" s="31" t="s">
        <v>212</v>
      </c>
      <c r="H351" s="19">
        <f>B545</f>
        <v>5.0201254900354902E-5</v>
      </c>
    </row>
    <row r="352" spans="1:9" s="20" customFormat="1">
      <c r="B352" s="20" t="s">
        <v>213</v>
      </c>
      <c r="E352" s="20">
        <v>0</v>
      </c>
      <c r="F352" s="20">
        <f>E352*(365.25/7)</f>
        <v>0</v>
      </c>
      <c r="G352" s="20">
        <v>1</v>
      </c>
      <c r="H352" s="30"/>
      <c r="I352" s="20">
        <f>F352*H354</f>
        <v>0</v>
      </c>
    </row>
    <row r="353" spans="1:9">
      <c r="C353" s="20" t="s">
        <v>213</v>
      </c>
      <c r="D353" s="20"/>
      <c r="E353" s="18">
        <f>G353*E352</f>
        <v>0</v>
      </c>
      <c r="F353" s="18">
        <f>E353*(365.25/7)</f>
        <v>0</v>
      </c>
      <c r="G353" s="18">
        <v>1</v>
      </c>
    </row>
    <row r="354" spans="1:9">
      <c r="C354" s="20"/>
      <c r="D354" s="31" t="s">
        <v>214</v>
      </c>
      <c r="H354" s="19">
        <f>B546</f>
        <v>6.5532644314399599E-5</v>
      </c>
    </row>
    <row r="355" spans="1:9" s="20" customFormat="1">
      <c r="B355" s="20" t="s">
        <v>215</v>
      </c>
      <c r="E355" s="20">
        <v>0</v>
      </c>
      <c r="F355" s="20">
        <f>E355*(365.25/7)</f>
        <v>0</v>
      </c>
      <c r="G355" s="20">
        <v>1</v>
      </c>
      <c r="H355" s="30"/>
      <c r="I355" s="20">
        <f>F355*H357</f>
        <v>0</v>
      </c>
    </row>
    <row r="356" spans="1:9">
      <c r="C356" s="20" t="s">
        <v>215</v>
      </c>
      <c r="D356" s="20"/>
      <c r="E356" s="18">
        <f>G356*E355</f>
        <v>0</v>
      </c>
      <c r="F356" s="18">
        <f>E356*(365.25/7)</f>
        <v>0</v>
      </c>
      <c r="G356" s="18">
        <v>1</v>
      </c>
    </row>
    <row r="357" spans="1:9">
      <c r="C357" s="20"/>
      <c r="D357" s="31" t="s">
        <v>216</v>
      </c>
      <c r="H357" s="19">
        <f>B547</f>
        <v>1.1039136985490801E-4</v>
      </c>
    </row>
    <row r="358" spans="1:9" s="20" customFormat="1">
      <c r="B358" s="20" t="s">
        <v>217</v>
      </c>
      <c r="E358" s="20">
        <v>0</v>
      </c>
      <c r="F358" s="20">
        <f>E358*(365.25/7)</f>
        <v>0</v>
      </c>
      <c r="G358" s="20">
        <v>1</v>
      </c>
      <c r="H358" s="30"/>
      <c r="I358" s="20">
        <f>F358*H360</f>
        <v>0</v>
      </c>
    </row>
    <row r="359" spans="1:9">
      <c r="C359" s="20" t="s">
        <v>217</v>
      </c>
      <c r="D359" s="20"/>
      <c r="E359" s="18">
        <f>G359*E358</f>
        <v>0</v>
      </c>
      <c r="F359" s="18">
        <f>E359*(365.25/7)</f>
        <v>0</v>
      </c>
      <c r="G359" s="18">
        <v>1</v>
      </c>
    </row>
    <row r="360" spans="1:9">
      <c r="C360" s="20"/>
      <c r="D360" s="31" t="s">
        <v>218</v>
      </c>
      <c r="H360" s="19">
        <f>B548</f>
        <v>1.0301268784132101E-4</v>
      </c>
    </row>
    <row r="361" spans="1:9" s="25" customFormat="1">
      <c r="A361" s="25" t="s">
        <v>219</v>
      </c>
      <c r="E361" s="25">
        <v>0</v>
      </c>
      <c r="F361" s="25">
        <f>E361*(365.25/7)</f>
        <v>0</v>
      </c>
      <c r="H361" s="34"/>
      <c r="I361" s="26">
        <f>SUM(I349,I352,I355,I358)</f>
        <v>0</v>
      </c>
    </row>
    <row r="362" spans="1:9">
      <c r="C362" s="20"/>
      <c r="D362" s="20"/>
      <c r="F362" s="20"/>
    </row>
    <row r="363" spans="1:9" s="20" customFormat="1">
      <c r="A363" s="20" t="s">
        <v>220</v>
      </c>
      <c r="H363" s="30"/>
    </row>
    <row r="364" spans="1:9" s="20" customFormat="1">
      <c r="B364" s="20" t="s">
        <v>221</v>
      </c>
      <c r="E364" s="20">
        <f>E54</f>
        <v>21</v>
      </c>
      <c r="F364" s="20">
        <f>E364*(365.25/7)</f>
        <v>1095.75</v>
      </c>
      <c r="G364" s="20">
        <v>0.98571428571428577</v>
      </c>
      <c r="H364" s="30"/>
      <c r="I364" s="20">
        <f>SUM(I365,I367,I369)</f>
        <v>7.0817537119418877E-2</v>
      </c>
    </row>
    <row r="365" spans="1:9">
      <c r="C365" s="20" t="s">
        <v>222</v>
      </c>
      <c r="D365" s="20"/>
      <c r="E365" s="18">
        <f>G365*E364</f>
        <v>7.6</v>
      </c>
      <c r="F365" s="18">
        <f>E365*(365.25/7)</f>
        <v>396.55714285714288</v>
      </c>
      <c r="G365" s="18">
        <v>0.3619047619047619</v>
      </c>
      <c r="I365" s="18">
        <f>F365*H366</f>
        <v>2.4930631111666993E-2</v>
      </c>
    </row>
    <row r="366" spans="1:9">
      <c r="C366" s="20"/>
      <c r="D366" s="31" t="s">
        <v>223</v>
      </c>
      <c r="H366" s="19">
        <f>B556</f>
        <v>6.2867688959137197E-5</v>
      </c>
    </row>
    <row r="367" spans="1:9">
      <c r="C367" s="20" t="s">
        <v>224</v>
      </c>
      <c r="D367" s="20">
        <f>F364-SUM(F365,F369)</f>
        <v>15.653571428571468</v>
      </c>
      <c r="E367" s="18" t="s">
        <v>41</v>
      </c>
      <c r="F367" s="20" t="e">
        <f>E367*(365.25/7)</f>
        <v>#VALUE!</v>
      </c>
      <c r="G367" s="18">
        <v>1.4285714285714235E-2</v>
      </c>
      <c r="I367" s="18">
        <f>D367*H368</f>
        <v>2.914370802115364E-3</v>
      </c>
    </row>
    <row r="368" spans="1:9">
      <c r="C368" s="20"/>
      <c r="D368" s="31" t="s">
        <v>116</v>
      </c>
      <c r="F368" s="20"/>
      <c r="H368" s="19">
        <f>B482</f>
        <v>1.86179289206548E-4</v>
      </c>
    </row>
    <row r="369" spans="1:9">
      <c r="C369" s="20" t="s">
        <v>225</v>
      </c>
      <c r="D369" s="20"/>
      <c r="E369" s="18">
        <f>G369*E364</f>
        <v>13.1</v>
      </c>
      <c r="F369" s="18">
        <f>E369*(365.25/7)</f>
        <v>683.53928571428571</v>
      </c>
      <c r="G369" s="18">
        <v>0.62380952380952381</v>
      </c>
      <c r="I369" s="18">
        <f>F369*H370</f>
        <v>4.2972535205636528E-2</v>
      </c>
    </row>
    <row r="370" spans="1:9">
      <c r="C370" s="20"/>
      <c r="D370" s="29" t="s">
        <v>223</v>
      </c>
      <c r="H370" s="19">
        <f>B556</f>
        <v>6.2867688959137197E-5</v>
      </c>
    </row>
    <row r="371" spans="1:9" s="20" customFormat="1">
      <c r="B371" s="20" t="s">
        <v>226</v>
      </c>
      <c r="E371" s="20" t="s">
        <v>41</v>
      </c>
      <c r="F371" s="20" t="e">
        <f>E371*(365.25/7)</f>
        <v>#VALUE!</v>
      </c>
      <c r="G371" s="20">
        <v>1</v>
      </c>
      <c r="H371" s="30"/>
      <c r="I371" s="20">
        <f>0</f>
        <v>0</v>
      </c>
    </row>
    <row r="372" spans="1:9">
      <c r="C372" s="20" t="s">
        <v>226</v>
      </c>
      <c r="D372" s="20"/>
      <c r="E372" s="18" t="s">
        <v>41</v>
      </c>
      <c r="F372" s="20" t="e">
        <f>E372*(365.25/7)</f>
        <v>#VALUE!</v>
      </c>
      <c r="G372" s="18">
        <v>1</v>
      </c>
    </row>
    <row r="373" spans="1:9" s="20" customFormat="1">
      <c r="B373" s="20" t="s">
        <v>227</v>
      </c>
      <c r="E373" s="20">
        <f>E56</f>
        <v>14.5</v>
      </c>
      <c r="F373" s="20">
        <f>E373*(365.25/7)</f>
        <v>756.58928571428578</v>
      </c>
      <c r="G373" s="20">
        <v>0.99310344827586206</v>
      </c>
      <c r="H373" s="30"/>
      <c r="I373" s="20">
        <f>SUM(I374,I375)</f>
        <v>0.13149321502816402</v>
      </c>
    </row>
    <row r="374" spans="1:9">
      <c r="C374" s="20" t="s">
        <v>228</v>
      </c>
      <c r="D374" s="20"/>
      <c r="E374" s="18">
        <f>G374*E373</f>
        <v>3.1</v>
      </c>
      <c r="F374" s="18">
        <f>E374*(365.25/7)</f>
        <v>161.75357142857143</v>
      </c>
      <c r="G374" s="18">
        <v>0.21379310344827587</v>
      </c>
      <c r="I374" s="18">
        <f>F374*H376</f>
        <v>2.8307567124118641E-2</v>
      </c>
    </row>
    <row r="375" spans="1:9">
      <c r="C375" s="20" t="s">
        <v>229</v>
      </c>
      <c r="D375" s="20"/>
      <c r="E375" s="18">
        <f>G375*E373</f>
        <v>11.3</v>
      </c>
      <c r="F375" s="18">
        <f>E375*(365.25/7)</f>
        <v>589.61785714285725</v>
      </c>
      <c r="G375" s="18">
        <v>0.77931034482758621</v>
      </c>
      <c r="I375" s="18">
        <f>F375*H376</f>
        <v>0.10318564790404539</v>
      </c>
    </row>
    <row r="376" spans="1:9">
      <c r="C376" s="20"/>
      <c r="D376" s="31" t="s">
        <v>120</v>
      </c>
      <c r="H376" s="19">
        <f>B485</f>
        <v>1.7500427887998099E-4</v>
      </c>
      <c r="I376" s="33"/>
    </row>
    <row r="377" spans="1:9" s="20" customFormat="1">
      <c r="B377" s="20" t="s">
        <v>230</v>
      </c>
      <c r="E377" s="20">
        <f>E57</f>
        <v>41.7</v>
      </c>
      <c r="F377" s="20">
        <f>E377*(365.25/7)</f>
        <v>2175.846428571429</v>
      </c>
      <c r="G377" s="20">
        <v>0.99760191846522783</v>
      </c>
      <c r="H377" s="30"/>
      <c r="I377" s="20">
        <f>SUM(I378,I380,I381,I382,I383,I384,I385)</f>
        <v>8.9081593267497539E-2</v>
      </c>
    </row>
    <row r="378" spans="1:9">
      <c r="A378" s="18"/>
      <c r="C378" s="20" t="s">
        <v>231</v>
      </c>
      <c r="D378" s="20"/>
      <c r="E378" s="18">
        <f>G378*E377</f>
        <v>6.9</v>
      </c>
      <c r="F378" s="18">
        <f>E378*(365.25/7)</f>
        <v>360.0321428571429</v>
      </c>
      <c r="G378" s="18">
        <v>0.16546762589928057</v>
      </c>
      <c r="I378" s="18">
        <f>F378*H379</f>
        <v>1.4257470410615859E-2</v>
      </c>
    </row>
    <row r="379" spans="1:9">
      <c r="A379" s="18"/>
      <c r="C379" s="20"/>
      <c r="D379" s="3" t="s">
        <v>231</v>
      </c>
      <c r="H379" s="19">
        <f>B524</f>
        <v>3.9600548710655201E-5</v>
      </c>
    </row>
    <row r="380" spans="1:9">
      <c r="A380" s="18"/>
      <c r="C380" s="20" t="s">
        <v>232</v>
      </c>
      <c r="D380" s="20"/>
      <c r="E380" s="18">
        <f>G380*E377</f>
        <v>2.7</v>
      </c>
      <c r="F380" s="18">
        <f t="shared" ref="F380:F385" si="2">E380*(365.25/7)</f>
        <v>140.88214285714287</v>
      </c>
      <c r="G380" s="18">
        <v>6.4748201438848921E-2</v>
      </c>
      <c r="I380" s="18">
        <f>F380*H386</f>
        <v>5.822049905290505E-3</v>
      </c>
    </row>
    <row r="381" spans="1:9">
      <c r="A381" s="18"/>
      <c r="C381" s="20" t="s">
        <v>233</v>
      </c>
      <c r="D381" s="20"/>
      <c r="E381" s="18">
        <f>G381*E377</f>
        <v>2.1</v>
      </c>
      <c r="F381" s="18">
        <f t="shared" si="2"/>
        <v>109.575</v>
      </c>
      <c r="G381" s="18">
        <v>5.0359712230215826E-2</v>
      </c>
      <c r="I381" s="18">
        <f>F381*H386</f>
        <v>4.5282610374481709E-3</v>
      </c>
    </row>
    <row r="382" spans="1:9">
      <c r="A382" s="18"/>
      <c r="C382" s="20" t="s">
        <v>234</v>
      </c>
      <c r="D382" s="20"/>
      <c r="E382" s="18">
        <f>G382*E377</f>
        <v>6.9</v>
      </c>
      <c r="F382" s="18">
        <f t="shared" si="2"/>
        <v>360.0321428571429</v>
      </c>
      <c r="G382" s="18">
        <v>0.16546762589928057</v>
      </c>
      <c r="I382" s="18">
        <f>F382*$H$386</f>
        <v>1.4878571980186849E-2</v>
      </c>
    </row>
    <row r="383" spans="1:9">
      <c r="A383" s="18"/>
      <c r="C383" s="20" t="s">
        <v>235</v>
      </c>
      <c r="D383" s="20"/>
      <c r="E383" s="18">
        <f>G383*E377</f>
        <v>9.1</v>
      </c>
      <c r="F383" s="18">
        <f t="shared" si="2"/>
        <v>474.82499999999999</v>
      </c>
      <c r="G383" s="18">
        <v>0.21822541966426856</v>
      </c>
      <c r="I383" s="18">
        <f>F383*H386</f>
        <v>1.9622464495608737E-2</v>
      </c>
    </row>
    <row r="384" spans="1:9">
      <c r="A384" s="18"/>
      <c r="C384" s="20" t="s">
        <v>236</v>
      </c>
      <c r="D384" s="20"/>
      <c r="E384" s="18">
        <f>G384*E377</f>
        <v>11.3</v>
      </c>
      <c r="F384" s="18">
        <f t="shared" si="2"/>
        <v>589.61785714285725</v>
      </c>
      <c r="G384" s="18">
        <v>0.27098321342925658</v>
      </c>
      <c r="I384" s="18">
        <f>F384*H386</f>
        <v>2.4366357011030636E-2</v>
      </c>
    </row>
    <row r="385" spans="1:9">
      <c r="A385" s="18"/>
      <c r="C385" s="20" t="s">
        <v>237</v>
      </c>
      <c r="D385" s="20"/>
      <c r="E385" s="18">
        <f>G385*E377</f>
        <v>2.6</v>
      </c>
      <c r="F385" s="18">
        <f t="shared" si="2"/>
        <v>135.66428571428571</v>
      </c>
      <c r="G385" s="18">
        <v>6.235011990407674E-2</v>
      </c>
      <c r="I385" s="18">
        <f>F385*H386</f>
        <v>5.6064184273167828E-3</v>
      </c>
    </row>
    <row r="386" spans="1:9">
      <c r="A386" s="18"/>
      <c r="C386" s="20"/>
      <c r="D386" s="3" t="s">
        <v>238</v>
      </c>
      <c r="H386" s="19">
        <f>B525</f>
        <v>4.1325676819056998E-5</v>
      </c>
    </row>
    <row r="387" spans="1:9" s="20" customFormat="1">
      <c r="B387" s="20" t="s">
        <v>239</v>
      </c>
      <c r="E387" s="20">
        <f>E58</f>
        <v>5.2</v>
      </c>
      <c r="F387" s="20">
        <f>E387*(365.25/7)</f>
        <v>271.32857142857142</v>
      </c>
      <c r="G387" s="20">
        <v>1</v>
      </c>
      <c r="H387" s="30"/>
      <c r="I387" s="20">
        <f>F387*H390</f>
        <v>1.0460459575686948E-2</v>
      </c>
    </row>
    <row r="388" spans="1:9">
      <c r="A388" s="18"/>
      <c r="C388" s="20" t="s">
        <v>240</v>
      </c>
      <c r="D388" s="20"/>
      <c r="E388" s="18">
        <f>G388*E387</f>
        <v>5.2</v>
      </c>
      <c r="F388" s="18">
        <f>E388*(365.25/7)</f>
        <v>271.32857142857142</v>
      </c>
      <c r="G388" s="18">
        <v>1</v>
      </c>
    </row>
    <row r="389" spans="1:9">
      <c r="A389" s="18"/>
      <c r="C389" s="20" t="s">
        <v>241</v>
      </c>
      <c r="D389" s="20"/>
      <c r="E389" s="18" t="s">
        <v>242</v>
      </c>
      <c r="F389" s="18" t="e">
        <f>E389*(365.25/7)</f>
        <v>#VALUE!</v>
      </c>
    </row>
    <row r="390" spans="1:9">
      <c r="A390" s="18"/>
      <c r="C390" s="20"/>
      <c r="D390" s="31" t="s">
        <v>243</v>
      </c>
      <c r="H390" s="19">
        <f>B523</f>
        <v>3.8552738919501202E-5</v>
      </c>
    </row>
    <row r="391" spans="1:9" s="20" customFormat="1">
      <c r="B391" s="20" t="s">
        <v>244</v>
      </c>
      <c r="E391" s="20">
        <f>E400-SUM(E364,E373,E377,E387)</f>
        <v>8.0999999999999943</v>
      </c>
      <c r="F391" s="20">
        <f>E391*(365.25/7)</f>
        <v>422.64642857142832</v>
      </c>
      <c r="G391" s="20">
        <v>1</v>
      </c>
      <c r="H391" s="30"/>
      <c r="I391" s="20">
        <f>SUM(I392,I394,I398)</f>
        <v>3.4221198625276894E-2</v>
      </c>
    </row>
    <row r="392" spans="1:9">
      <c r="A392" s="18"/>
      <c r="C392" s="20" t="s">
        <v>245</v>
      </c>
      <c r="D392" s="20"/>
      <c r="E392" s="18">
        <f>G392*E391</f>
        <v>1.4999999999999991</v>
      </c>
      <c r="F392" s="18">
        <f>E392*(365.25/7)</f>
        <v>78.267857142857096</v>
      </c>
      <c r="G392" s="18">
        <v>0.1851851851851852</v>
      </c>
      <c r="I392" s="18">
        <f>F392*H393</f>
        <v>7.7063024733090022E-3</v>
      </c>
    </row>
    <row r="393" spans="1:9">
      <c r="A393" s="18"/>
      <c r="C393" s="20"/>
      <c r="D393" s="31" t="s">
        <v>246</v>
      </c>
      <c r="H393" s="19">
        <f>B557</f>
        <v>9.8460629364659905E-5</v>
      </c>
    </row>
    <row r="394" spans="1:9">
      <c r="C394" s="20" t="s">
        <v>247</v>
      </c>
      <c r="D394" s="20"/>
      <c r="E394" s="18">
        <f>G394*E391</f>
        <v>1.6999999999999988</v>
      </c>
      <c r="F394" s="18">
        <f>E394*(365.25/7)</f>
        <v>88.703571428571365</v>
      </c>
      <c r="G394" s="18">
        <v>0.20987654320987656</v>
      </c>
      <c r="I394" s="18">
        <f>F394*H395</f>
        <v>6.8295944633856697E-3</v>
      </c>
    </row>
    <row r="395" spans="1:9">
      <c r="C395" s="20"/>
      <c r="D395" s="31" t="s">
        <v>196</v>
      </c>
      <c r="H395" s="19">
        <f>B536</f>
        <v>7.6993455318596804E-5</v>
      </c>
    </row>
    <row r="396" spans="1:9">
      <c r="C396" s="20" t="s">
        <v>248</v>
      </c>
      <c r="D396" s="32">
        <f>F391-SUM(F392,F394,F398)</f>
        <v>0</v>
      </c>
      <c r="E396" s="18" t="s">
        <v>41</v>
      </c>
      <c r="F396" s="18" t="e">
        <f>E396*(365.25/7)</f>
        <v>#VALUE!</v>
      </c>
      <c r="G396" s="18">
        <v>0</v>
      </c>
      <c r="I396" s="18">
        <v>0</v>
      </c>
    </row>
    <row r="397" spans="1:9">
      <c r="C397" s="20"/>
      <c r="D397" s="31" t="s">
        <v>248</v>
      </c>
      <c r="H397" s="19">
        <f>B531</f>
        <v>1.15280506405685E-4</v>
      </c>
    </row>
    <row r="398" spans="1:9">
      <c r="C398" s="20" t="s">
        <v>249</v>
      </c>
      <c r="D398" s="20"/>
      <c r="E398" s="18">
        <f>G398*E391</f>
        <v>4.8999999999999968</v>
      </c>
      <c r="F398" s="18">
        <f>E398*(365.25/7)</f>
        <v>255.67499999999984</v>
      </c>
      <c r="G398" s="18">
        <v>0.60493827160493829</v>
      </c>
      <c r="I398" s="18">
        <f>F398*H399</f>
        <v>1.9685301688582225E-2</v>
      </c>
    </row>
    <row r="399" spans="1:9">
      <c r="C399" s="20"/>
      <c r="D399" s="31" t="s">
        <v>196</v>
      </c>
      <c r="H399" s="19">
        <f>B536</f>
        <v>7.6993455318596804E-5</v>
      </c>
    </row>
    <row r="400" spans="1:9" s="25" customFormat="1">
      <c r="A400" s="25" t="s">
        <v>250</v>
      </c>
      <c r="E400" s="25">
        <f>E53</f>
        <v>90.5</v>
      </c>
      <c r="F400" s="25">
        <f>E400*(365.25/7)</f>
        <v>4722.1607142857147</v>
      </c>
      <c r="H400" s="27"/>
      <c r="I400" s="25">
        <f>SUM(I364,I371,I373,I377,I387,I391)</f>
        <v>0.33607400361604428</v>
      </c>
    </row>
    <row r="401" spans="1:9">
      <c r="C401" s="20"/>
      <c r="D401" s="20"/>
      <c r="F401" s="20"/>
    </row>
    <row r="402" spans="1:9" s="20" customFormat="1">
      <c r="A402" s="20" t="s">
        <v>251</v>
      </c>
      <c r="H402" s="30"/>
    </row>
    <row r="403" spans="1:9" s="20" customFormat="1">
      <c r="B403" s="20" t="s">
        <v>252</v>
      </c>
      <c r="E403" s="20">
        <f>E61</f>
        <v>70.5</v>
      </c>
      <c r="F403" s="20">
        <f>E403*(365.25/7)</f>
        <v>3678.5892857142858</v>
      </c>
      <c r="G403" s="20">
        <v>0.9659574468085107</v>
      </c>
      <c r="H403" s="30"/>
      <c r="I403" s="20">
        <f>F403*H408</f>
        <v>0.14181969232421726</v>
      </c>
    </row>
    <row r="404" spans="1:9">
      <c r="C404" s="20" t="s">
        <v>253</v>
      </c>
      <c r="D404" s="20"/>
      <c r="E404" s="18">
        <f>G404*E403</f>
        <v>64.900000000000006</v>
      </c>
      <c r="F404" s="18">
        <f>E404*(365.25/7)</f>
        <v>3386.389285714286</v>
      </c>
      <c r="G404" s="18">
        <v>0.92056737588652493</v>
      </c>
    </row>
    <row r="405" spans="1:9">
      <c r="C405" s="20" t="s">
        <v>254</v>
      </c>
      <c r="D405" s="20"/>
      <c r="E405" s="18">
        <f>G405*E403</f>
        <v>3.2</v>
      </c>
      <c r="F405" s="18">
        <f>E405*(365.25/7)</f>
        <v>166.97142857142859</v>
      </c>
      <c r="G405" s="18">
        <v>4.5390070921985819E-2</v>
      </c>
    </row>
    <row r="406" spans="1:9">
      <c r="C406" s="20" t="s">
        <v>255</v>
      </c>
      <c r="D406" s="20"/>
      <c r="E406" s="18" t="s">
        <v>41</v>
      </c>
      <c r="F406" s="18" t="e">
        <f>E406*(365.25/7)</f>
        <v>#VALUE!</v>
      </c>
      <c r="G406" s="18">
        <v>3.40425531914893E-2</v>
      </c>
    </row>
    <row r="407" spans="1:9">
      <c r="C407" s="20" t="s">
        <v>256</v>
      </c>
      <c r="D407" s="20"/>
      <c r="E407" s="18">
        <f>G407*E403</f>
        <v>2.2000000000000002</v>
      </c>
      <c r="F407" s="18">
        <f>E407*(365.25/7)</f>
        <v>114.79285714285716</v>
      </c>
      <c r="G407" s="18">
        <v>3.1205673758865252E-2</v>
      </c>
    </row>
    <row r="408" spans="1:9">
      <c r="C408" s="20"/>
      <c r="D408" s="31" t="s">
        <v>243</v>
      </c>
      <c r="H408" s="19">
        <f>B523</f>
        <v>3.8552738919501202E-5</v>
      </c>
    </row>
    <row r="409" spans="1:9" s="20" customFormat="1">
      <c r="B409" s="20" t="s">
        <v>257</v>
      </c>
      <c r="E409" s="20">
        <f>E62</f>
        <v>10.9</v>
      </c>
      <c r="F409" s="20">
        <f>E409*(365.25/7)</f>
        <v>568.74642857142862</v>
      </c>
      <c r="G409" s="20">
        <v>1</v>
      </c>
      <c r="H409" s="30"/>
      <c r="I409" s="20">
        <f>F409*H411</f>
        <v>2.1926732572113028E-2</v>
      </c>
    </row>
    <row r="410" spans="1:9">
      <c r="C410" s="20" t="s">
        <v>257</v>
      </c>
      <c r="D410" s="20"/>
      <c r="E410" s="18">
        <f>G410*E409</f>
        <v>10.9</v>
      </c>
      <c r="F410" s="18">
        <f>E410*(365.25/7)</f>
        <v>568.74642857142862</v>
      </c>
      <c r="G410" s="18">
        <v>1</v>
      </c>
    </row>
    <row r="411" spans="1:9">
      <c r="C411" s="20"/>
      <c r="D411" s="31" t="s">
        <v>243</v>
      </c>
      <c r="H411" s="19">
        <f>B523</f>
        <v>3.8552738919501202E-5</v>
      </c>
    </row>
    <row r="412" spans="1:9" s="20" customFormat="1">
      <c r="B412" s="20" t="s">
        <v>258</v>
      </c>
      <c r="E412" s="20">
        <f>E63</f>
        <v>3.3</v>
      </c>
      <c r="F412" s="20">
        <f>E412*(365.25/7)</f>
        <v>172.18928571428572</v>
      </c>
      <c r="G412" s="20">
        <v>1</v>
      </c>
      <c r="H412" s="30"/>
      <c r="I412" s="20">
        <f>0</f>
        <v>0</v>
      </c>
    </row>
    <row r="413" spans="1:9">
      <c r="C413" s="20" t="s">
        <v>258</v>
      </c>
      <c r="D413" s="20"/>
      <c r="E413" s="18">
        <f>G413*E412</f>
        <v>3.3</v>
      </c>
      <c r="F413" s="18">
        <f>E413*(365.25/7)</f>
        <v>172.18928571428572</v>
      </c>
      <c r="G413" s="18">
        <v>1</v>
      </c>
    </row>
    <row r="414" spans="1:9" s="20" customFormat="1">
      <c r="B414" s="20" t="s">
        <v>259</v>
      </c>
      <c r="E414" s="20">
        <f>E424-SUM(E418,E412,E409,E403)</f>
        <v>0.89999999999999147</v>
      </c>
      <c r="F414" s="20">
        <f>E414*(365.25/7)</f>
        <v>46.960714285713841</v>
      </c>
      <c r="G414" s="20">
        <v>1</v>
      </c>
      <c r="H414" s="30"/>
      <c r="I414" s="20">
        <f>F414*AVERAGE(H416:H417)</f>
        <v>5.4231177190805458E-3</v>
      </c>
    </row>
    <row r="415" spans="1:9">
      <c r="C415" s="20" t="s">
        <v>259</v>
      </c>
      <c r="D415" s="20"/>
      <c r="E415" s="18">
        <f>G415*E414</f>
        <v>0.89999999999999147</v>
      </c>
      <c r="F415" s="18">
        <f>E415*(365.25/7)</f>
        <v>46.960714285713841</v>
      </c>
      <c r="G415" s="18">
        <v>1</v>
      </c>
    </row>
    <row r="416" spans="1:9">
      <c r="C416" s="20"/>
      <c r="D416" s="1" t="s">
        <v>90</v>
      </c>
      <c r="H416" s="19">
        <f>B541</f>
        <v>1.5141898909884401E-4</v>
      </c>
    </row>
    <row r="417" spans="1:12">
      <c r="C417" s="20"/>
      <c r="D417" s="1" t="s">
        <v>260</v>
      </c>
      <c r="H417" s="19">
        <f>B542</f>
        <v>7.9545032703964901E-5</v>
      </c>
    </row>
    <row r="418" spans="1:12" s="20" customFormat="1">
      <c r="B418" s="20" t="s">
        <v>261</v>
      </c>
      <c r="E418" s="20">
        <f>E65</f>
        <v>7.5</v>
      </c>
      <c r="F418" s="20">
        <f>E418*(365.25/7)</f>
        <v>391.33928571428572</v>
      </c>
      <c r="G418" s="20">
        <v>1</v>
      </c>
      <c r="H418" s="30"/>
      <c r="I418" s="20">
        <f>F418*AVERAGE(H420:H422)</f>
        <v>0.27835393666196639</v>
      </c>
    </row>
    <row r="419" spans="1:12">
      <c r="C419" s="20" t="s">
        <v>261</v>
      </c>
      <c r="D419" s="20"/>
      <c r="E419" s="18">
        <f>G419*E418</f>
        <v>7.5</v>
      </c>
      <c r="F419" s="18">
        <f>E419*(365.25/7)</f>
        <v>391.33928571428572</v>
      </c>
      <c r="G419" s="18">
        <v>1</v>
      </c>
    </row>
    <row r="420" spans="1:12">
      <c r="C420" s="20"/>
      <c r="D420" s="3" t="s">
        <v>194</v>
      </c>
      <c r="H420" s="19">
        <f>B552</f>
        <v>7.83164098367817E-5</v>
      </c>
    </row>
    <row r="421" spans="1:12">
      <c r="C421" s="20"/>
      <c r="D421" s="29" t="s">
        <v>153</v>
      </c>
      <c r="H421" s="19">
        <f>B511</f>
        <v>1.8306230266686399E-3</v>
      </c>
    </row>
    <row r="422" spans="1:12">
      <c r="C422" s="20"/>
      <c r="D422" s="28" t="s">
        <v>262</v>
      </c>
      <c r="F422" s="20"/>
      <c r="H422" s="19">
        <f>B510</f>
        <v>2.2491688835017299E-4</v>
      </c>
    </row>
    <row r="423" spans="1:12">
      <c r="C423" s="20"/>
      <c r="D423" s="20"/>
    </row>
    <row r="424" spans="1:12" s="25" customFormat="1">
      <c r="A424" s="25" t="s">
        <v>263</v>
      </c>
      <c r="E424" s="25">
        <f>E60</f>
        <v>93.1</v>
      </c>
      <c r="F424" s="25">
        <f>E424*(365.25/7)</f>
        <v>4857.8249999999998</v>
      </c>
      <c r="H424" s="27"/>
      <c r="I424" s="25">
        <f>SUM(I403,I409,I412,I414,I418)</f>
        <v>0.44752347927737723</v>
      </c>
    </row>
    <row r="425" spans="1:12">
      <c r="F425" s="20"/>
    </row>
    <row r="426" spans="1:12" s="25" customFormat="1">
      <c r="A426" s="25" t="s">
        <v>264</v>
      </c>
      <c r="E426" s="25">
        <v>0</v>
      </c>
      <c r="F426" s="25">
        <f>E426*(365.25/7)</f>
        <v>0</v>
      </c>
      <c r="H426" s="27"/>
      <c r="I426" s="25">
        <f>0</f>
        <v>0</v>
      </c>
    </row>
    <row r="427" spans="1:12">
      <c r="F427" s="20"/>
    </row>
    <row r="428" spans="1:12" s="25" customFormat="1">
      <c r="A428" s="25" t="s">
        <v>265</v>
      </c>
      <c r="E428" s="25">
        <f>E3</f>
        <v>952.2</v>
      </c>
      <c r="F428" s="25">
        <f>E428*(365.25/7)</f>
        <v>49684.435714285719</v>
      </c>
      <c r="H428" s="27"/>
      <c r="I428" s="26">
        <f>SUM(I424,I400,I361,I346,I301,I289,I251,I234,I200,I154,I135,I122)</f>
        <v>19.664740039000442</v>
      </c>
    </row>
    <row r="431" spans="1:12" s="21" customFormat="1">
      <c r="A431" s="20" t="s">
        <v>266</v>
      </c>
      <c r="B431" s="20" t="s">
        <v>267</v>
      </c>
      <c r="C431" s="20" t="s">
        <v>379</v>
      </c>
      <c r="D431" s="18"/>
      <c r="E431" s="18"/>
      <c r="F431" s="18"/>
      <c r="G431" s="18"/>
      <c r="H431" s="19"/>
      <c r="I431" s="18"/>
      <c r="J431" s="18"/>
      <c r="K431" s="18"/>
      <c r="L431" s="18"/>
    </row>
    <row r="432" spans="1:12" s="21" customFormat="1">
      <c r="A432" s="20" t="s">
        <v>268</v>
      </c>
      <c r="B432" s="18">
        <f>I122</f>
        <v>6.2768477468191879</v>
      </c>
      <c r="C432" s="18">
        <v>1.4982849187858709</v>
      </c>
      <c r="D432" s="18"/>
      <c r="E432" s="18"/>
      <c r="F432" s="18"/>
      <c r="G432" s="18"/>
      <c r="H432" s="19"/>
      <c r="I432" s="18"/>
      <c r="J432" s="18"/>
      <c r="K432" s="18"/>
      <c r="L432" s="18"/>
    </row>
    <row r="433" spans="1:12" s="21" customFormat="1">
      <c r="A433" s="20" t="s">
        <v>269</v>
      </c>
      <c r="B433" s="18">
        <f>I135</f>
        <v>0.4386781732515756</v>
      </c>
      <c r="C433" s="18">
        <v>0.229285161174478</v>
      </c>
      <c r="D433" s="18"/>
      <c r="E433" s="18"/>
      <c r="F433" s="18"/>
      <c r="G433" s="18"/>
      <c r="H433" s="19"/>
      <c r="I433" s="18"/>
      <c r="J433" s="18"/>
      <c r="K433" s="18"/>
      <c r="L433" s="18"/>
    </row>
    <row r="434" spans="1:12" s="21" customFormat="1">
      <c r="A434" s="20" t="s">
        <v>270</v>
      </c>
      <c r="B434" s="18">
        <f>I154</f>
        <v>0.43632242478280991</v>
      </c>
      <c r="C434" s="18">
        <v>0.25503283659360526</v>
      </c>
      <c r="D434" s="18"/>
      <c r="E434" s="18"/>
      <c r="F434" s="18"/>
      <c r="G434" s="18"/>
      <c r="H434" s="19"/>
      <c r="I434" s="18"/>
      <c r="J434" s="18"/>
      <c r="K434" s="18"/>
      <c r="L434" s="18"/>
    </row>
    <row r="435" spans="1:12" s="21" customFormat="1">
      <c r="A435" s="20" t="s">
        <v>271</v>
      </c>
      <c r="B435" s="18">
        <f>I200</f>
        <v>4.7212053960149936</v>
      </c>
      <c r="C435" s="18">
        <v>4.174658317559186</v>
      </c>
      <c r="D435" s="18"/>
      <c r="E435" s="18"/>
      <c r="F435" s="18"/>
      <c r="G435" s="18"/>
      <c r="H435" s="19"/>
      <c r="I435" s="18"/>
      <c r="J435" s="18"/>
      <c r="K435" s="18"/>
      <c r="L435" s="18"/>
    </row>
    <row r="436" spans="1:12" s="21" customFormat="1">
      <c r="A436" s="20" t="s">
        <v>272</v>
      </c>
      <c r="B436" s="18">
        <f>I234</f>
        <v>0.51131217708786492</v>
      </c>
      <c r="C436" s="18">
        <v>0.39644429579190527</v>
      </c>
      <c r="D436" s="18"/>
      <c r="E436" s="18"/>
      <c r="F436" s="18"/>
      <c r="G436" s="18"/>
      <c r="H436" s="19"/>
      <c r="I436" s="18"/>
      <c r="J436" s="18"/>
      <c r="K436" s="18"/>
      <c r="L436" s="18"/>
    </row>
    <row r="437" spans="1:12" s="21" customFormat="1">
      <c r="A437" s="20" t="s">
        <v>273</v>
      </c>
      <c r="B437" s="18">
        <f>I251</f>
        <v>0.12964074863805519</v>
      </c>
      <c r="C437" s="18">
        <v>9.638855451511924E-2</v>
      </c>
      <c r="D437" s="18"/>
      <c r="E437" s="18"/>
      <c r="F437" s="18"/>
      <c r="G437" s="18"/>
      <c r="H437" s="19"/>
      <c r="I437" s="18"/>
      <c r="J437" s="18"/>
      <c r="K437" s="18"/>
      <c r="L437" s="18"/>
    </row>
    <row r="438" spans="1:12" s="21" customFormat="1">
      <c r="A438" s="20" t="s">
        <v>274</v>
      </c>
      <c r="B438" s="18">
        <f>I289</f>
        <v>5.3098367259661874</v>
      </c>
      <c r="C438" s="18">
        <v>5.1148730855003457</v>
      </c>
      <c r="D438" s="18"/>
      <c r="E438" s="18"/>
      <c r="F438" s="20" t="s">
        <v>275</v>
      </c>
      <c r="G438" s="23">
        <f>I428/2.07</f>
        <v>9.499874414976059</v>
      </c>
      <c r="H438" s="19"/>
      <c r="I438" s="18"/>
      <c r="J438" s="18"/>
      <c r="K438" s="18"/>
      <c r="L438" s="18"/>
    </row>
    <row r="439" spans="1:12" s="21" customFormat="1">
      <c r="A439" s="20" t="s">
        <v>276</v>
      </c>
      <c r="B439" s="18">
        <f>I301</f>
        <v>9.1876466984036509E-2</v>
      </c>
      <c r="C439" s="18">
        <v>7.5589227765231581E-2</v>
      </c>
      <c r="D439" s="18"/>
      <c r="E439" s="18"/>
      <c r="F439" s="18"/>
      <c r="G439" s="18"/>
      <c r="H439" s="19"/>
      <c r="I439" s="18"/>
      <c r="J439" s="18"/>
      <c r="K439" s="18"/>
      <c r="L439" s="18"/>
    </row>
    <row r="440" spans="1:12" s="21" customFormat="1">
      <c r="A440" s="20" t="s">
        <v>277</v>
      </c>
      <c r="B440" s="21">
        <f>I346</f>
        <v>0.96542269656231072</v>
      </c>
      <c r="C440" s="18">
        <v>0.7514937726202322</v>
      </c>
      <c r="D440" s="18"/>
      <c r="E440" s="18"/>
      <c r="F440" s="18"/>
      <c r="G440" s="18"/>
      <c r="H440" s="19"/>
      <c r="I440" s="18"/>
      <c r="J440" s="18"/>
      <c r="K440" s="18"/>
      <c r="L440" s="18"/>
    </row>
    <row r="441" spans="1:12" s="21" customFormat="1">
      <c r="A441" s="20" t="s">
        <v>278</v>
      </c>
      <c r="B441" s="21">
        <f>I361</f>
        <v>0</v>
      </c>
      <c r="C441" s="18">
        <v>0</v>
      </c>
      <c r="D441" s="18"/>
      <c r="E441" s="18"/>
      <c r="F441" s="18"/>
      <c r="G441" s="18"/>
      <c r="H441" s="19"/>
      <c r="I441" s="18"/>
      <c r="J441" s="18"/>
      <c r="K441" s="18"/>
      <c r="L441" s="18"/>
    </row>
    <row r="442" spans="1:12" s="21" customFormat="1">
      <c r="A442" s="20" t="s">
        <v>279</v>
      </c>
      <c r="B442" s="18">
        <f>I400</f>
        <v>0.33607400361604428</v>
      </c>
      <c r="C442" s="18">
        <v>0.2707198582401249</v>
      </c>
      <c r="D442" s="18"/>
      <c r="E442" s="18"/>
      <c r="F442" s="18"/>
      <c r="G442" s="18"/>
      <c r="H442" s="19"/>
      <c r="I442" s="18"/>
      <c r="J442" s="18"/>
      <c r="K442" s="18"/>
      <c r="L442" s="18"/>
    </row>
    <row r="443" spans="1:12" s="21" customFormat="1">
      <c r="A443" s="20" t="s">
        <v>280</v>
      </c>
      <c r="B443" s="18">
        <f>I424</f>
        <v>0.44752347927737723</v>
      </c>
      <c r="C443" s="18">
        <v>0.38261028950942422</v>
      </c>
      <c r="D443" s="18"/>
      <c r="E443" s="18"/>
      <c r="F443" s="18"/>
      <c r="G443" s="18"/>
      <c r="H443" s="19"/>
      <c r="I443" s="18"/>
      <c r="J443" s="18"/>
      <c r="K443" s="18"/>
      <c r="L443" s="18"/>
    </row>
    <row r="444" spans="1:12" s="21" customFormat="1">
      <c r="A444" s="20" t="s">
        <v>281</v>
      </c>
      <c r="B444" s="20">
        <f>SUM(B432:B443)</f>
        <v>19.664740039000442</v>
      </c>
      <c r="C444" s="20">
        <v>13.245380318055522</v>
      </c>
      <c r="D444" s="18"/>
      <c r="E444" s="18"/>
      <c r="F444" s="18"/>
      <c r="G444" s="18"/>
      <c r="H444" s="19"/>
      <c r="I444" s="18"/>
      <c r="J444" s="18"/>
      <c r="K444" s="18"/>
      <c r="L444" s="18"/>
    </row>
    <row r="450" spans="1:2">
      <c r="A450" s="24" t="s">
        <v>378</v>
      </c>
      <c r="B450" s="23"/>
    </row>
    <row r="451" spans="1:2">
      <c r="A451" s="24" t="s">
        <v>377</v>
      </c>
      <c r="B451" s="23" t="s">
        <v>376</v>
      </c>
    </row>
    <row r="452" spans="1:2" ht="15">
      <c r="A452" s="22" t="s">
        <v>14</v>
      </c>
      <c r="B452" s="97">
        <v>2.09658137894879E-3</v>
      </c>
    </row>
    <row r="453" spans="1:2" ht="15">
      <c r="A453" s="22" t="s">
        <v>18</v>
      </c>
      <c r="B453" s="98">
        <v>3.4850447505856098E-3</v>
      </c>
    </row>
    <row r="454" spans="1:2" ht="15">
      <c r="A454" s="22" t="s">
        <v>27</v>
      </c>
      <c r="B454" s="98">
        <v>2.9799597648393701E-3</v>
      </c>
    </row>
    <row r="455" spans="1:2" ht="15">
      <c r="A455" s="22" t="s">
        <v>19</v>
      </c>
      <c r="B455" s="98">
        <v>4.2646215314859999E-4</v>
      </c>
    </row>
    <row r="456" spans="1:2" ht="15">
      <c r="A456" s="22" t="s">
        <v>375</v>
      </c>
      <c r="B456" s="98">
        <v>3.16221760814616E-4</v>
      </c>
    </row>
    <row r="457" spans="1:2" ht="15">
      <c r="A457" s="22" t="s">
        <v>22</v>
      </c>
      <c r="B457" s="98">
        <v>6.0573063602221001E-4</v>
      </c>
    </row>
    <row r="458" spans="1:2" ht="15">
      <c r="A458" s="22" t="s">
        <v>374</v>
      </c>
      <c r="B458" s="98">
        <v>3.5003863958942E-4</v>
      </c>
    </row>
    <row r="459" spans="1:2" ht="15">
      <c r="A459" s="22" t="s">
        <v>99</v>
      </c>
      <c r="B459" s="98">
        <v>2.8212241306802699E-4</v>
      </c>
    </row>
    <row r="460" spans="1:2" ht="15">
      <c r="A460" s="22" t="s">
        <v>373</v>
      </c>
      <c r="B460" s="98">
        <v>1.6379629463826999E-4</v>
      </c>
    </row>
    <row r="461" spans="1:2" ht="15">
      <c r="A461" s="22" t="s">
        <v>372</v>
      </c>
      <c r="B461" s="98">
        <v>3.04128858030873E-4</v>
      </c>
    </row>
    <row r="462" spans="1:2" ht="15">
      <c r="A462" s="22" t="s">
        <v>371</v>
      </c>
      <c r="B462" s="98">
        <v>2.1426823891906201E-4</v>
      </c>
    </row>
    <row r="463" spans="1:2" ht="15">
      <c r="A463" s="22" t="s">
        <v>20</v>
      </c>
      <c r="B463" s="98">
        <v>2.5044528042333499E-3</v>
      </c>
    </row>
    <row r="464" spans="1:2" ht="15">
      <c r="A464" s="22" t="s">
        <v>23</v>
      </c>
      <c r="B464" s="98">
        <v>3.7284776082494302E-4</v>
      </c>
    </row>
    <row r="465" spans="1:2" ht="15">
      <c r="A465" s="22" t="s">
        <v>28</v>
      </c>
      <c r="B465" s="98">
        <v>1.7835862330489701E-3</v>
      </c>
    </row>
    <row r="466" spans="1:2" ht="15">
      <c r="A466" s="22" t="s">
        <v>15</v>
      </c>
      <c r="B466" s="98">
        <v>4.00513731321467E-4</v>
      </c>
    </row>
    <row r="467" spans="1:2" ht="15">
      <c r="A467" s="22" t="s">
        <v>36</v>
      </c>
      <c r="B467" s="98">
        <v>3.0795779023961499E-4</v>
      </c>
    </row>
    <row r="468" spans="1:2" ht="15">
      <c r="A468" s="22" t="s">
        <v>67</v>
      </c>
      <c r="B468" s="98">
        <v>2.5698777452277098E-4</v>
      </c>
    </row>
    <row r="469" spans="1:2" ht="15">
      <c r="A469" s="22" t="s">
        <v>68</v>
      </c>
      <c r="B469" s="98">
        <v>2.3781103369882801E-4</v>
      </c>
    </row>
    <row r="470" spans="1:2" ht="15">
      <c r="A470" s="22" t="s">
        <v>79</v>
      </c>
      <c r="B470" s="98">
        <v>2.8510464047079402E-4</v>
      </c>
    </row>
    <row r="471" spans="1:2" ht="15">
      <c r="A471" s="22" t="s">
        <v>204</v>
      </c>
      <c r="B471" s="98">
        <v>4.2429469718917702E-4</v>
      </c>
    </row>
    <row r="472" spans="1:2" ht="15">
      <c r="A472" s="22" t="s">
        <v>370</v>
      </c>
      <c r="B472" s="98">
        <v>2.3537496975131701E-4</v>
      </c>
    </row>
    <row r="473" spans="1:2" ht="15">
      <c r="A473" s="22" t="s">
        <v>101</v>
      </c>
      <c r="B473" s="98">
        <v>2.2101685648552401E-4</v>
      </c>
    </row>
    <row r="474" spans="1:2" ht="15">
      <c r="A474" s="22" t="s">
        <v>369</v>
      </c>
      <c r="B474" s="98">
        <v>1.30914005197196E-3</v>
      </c>
    </row>
    <row r="475" spans="1:2" ht="15">
      <c r="A475" s="22" t="s">
        <v>188</v>
      </c>
      <c r="B475" s="98">
        <v>4.5210121164281699E-4</v>
      </c>
    </row>
    <row r="476" spans="1:2" ht="15">
      <c r="A476" s="22" t="s">
        <v>126</v>
      </c>
      <c r="B476" s="98">
        <v>1.8093957755303699E-4</v>
      </c>
    </row>
    <row r="477" spans="1:2" ht="15">
      <c r="A477" s="22" t="s">
        <v>368</v>
      </c>
      <c r="B477" s="98">
        <v>2.0134941272049499E-4</v>
      </c>
    </row>
    <row r="478" spans="1:2" ht="15">
      <c r="A478" s="22" t="s">
        <v>78</v>
      </c>
      <c r="B478" s="98">
        <v>8.8192919598841597E-4</v>
      </c>
    </row>
    <row r="479" spans="1:2" ht="15">
      <c r="A479" s="22" t="s">
        <v>77</v>
      </c>
      <c r="B479" s="98">
        <v>1.4906108433209899E-3</v>
      </c>
    </row>
    <row r="480" spans="1:2" ht="15">
      <c r="A480" s="22" t="s">
        <v>367</v>
      </c>
      <c r="B480" s="98">
        <v>3.0278544086953703E-4</v>
      </c>
    </row>
    <row r="481" spans="1:2" ht="15">
      <c r="A481" s="22" t="s">
        <v>149</v>
      </c>
      <c r="B481" s="98">
        <v>1.3813185493773399E-4</v>
      </c>
    </row>
    <row r="482" spans="1:2" ht="15">
      <c r="A482" s="22" t="s">
        <v>116</v>
      </c>
      <c r="B482" s="98">
        <v>1.86179289206548E-4</v>
      </c>
    </row>
    <row r="483" spans="1:2" ht="15">
      <c r="A483" s="22" t="s">
        <v>366</v>
      </c>
      <c r="B483" s="98">
        <v>1.8017414594200101E-4</v>
      </c>
    </row>
    <row r="484" spans="1:2" ht="15">
      <c r="A484" s="22" t="s">
        <v>109</v>
      </c>
      <c r="B484" s="98">
        <v>2.2020865411952401E-4</v>
      </c>
    </row>
    <row r="485" spans="1:2" ht="15">
      <c r="A485" s="22" t="s">
        <v>120</v>
      </c>
      <c r="B485" s="98">
        <v>1.7500427887998099E-4</v>
      </c>
    </row>
    <row r="486" spans="1:2" ht="15">
      <c r="A486" s="22" t="s">
        <v>365</v>
      </c>
      <c r="B486" s="98">
        <v>1.8557883342110301E-3</v>
      </c>
    </row>
    <row r="487" spans="1:2" ht="15">
      <c r="A487" s="22" t="s">
        <v>364</v>
      </c>
      <c r="B487" s="98">
        <v>4.6957452757937602E-4</v>
      </c>
    </row>
    <row r="488" spans="1:2" ht="15">
      <c r="A488" s="22" t="s">
        <v>97</v>
      </c>
      <c r="B488" s="98">
        <v>7.1131771111942403E-4</v>
      </c>
    </row>
    <row r="489" spans="1:2" ht="15">
      <c r="A489" s="22" t="s">
        <v>86</v>
      </c>
      <c r="B489" s="98">
        <v>1.3332638599674901E-4</v>
      </c>
    </row>
    <row r="490" spans="1:2" ht="15">
      <c r="A490" s="22" t="s">
        <v>363</v>
      </c>
      <c r="B490" s="98">
        <v>1.0116936822471401E-4</v>
      </c>
    </row>
    <row r="491" spans="1:2" ht="15">
      <c r="A491" s="22" t="s">
        <v>88</v>
      </c>
      <c r="B491" s="98">
        <v>1.7607081978696001E-4</v>
      </c>
    </row>
    <row r="492" spans="1:2" ht="15">
      <c r="A492" s="22" t="s">
        <v>362</v>
      </c>
      <c r="B492" s="98">
        <v>1.9291367456093599E-4</v>
      </c>
    </row>
    <row r="493" spans="1:2" ht="15">
      <c r="A493" s="22" t="s">
        <v>361</v>
      </c>
      <c r="B493" s="98">
        <v>2.46015738968244E-4</v>
      </c>
    </row>
    <row r="494" spans="1:2" ht="15">
      <c r="A494" s="22" t="s">
        <v>360</v>
      </c>
      <c r="B494" s="98">
        <v>2.29829646255223E-4</v>
      </c>
    </row>
    <row r="495" spans="1:2" ht="15">
      <c r="A495" s="22" t="s">
        <v>359</v>
      </c>
      <c r="B495" s="98">
        <v>1.62547995106097E-4</v>
      </c>
    </row>
    <row r="496" spans="1:2" ht="15">
      <c r="A496" s="22" t="s">
        <v>358</v>
      </c>
      <c r="B496" s="98">
        <v>2.7071423837634701E-4</v>
      </c>
    </row>
    <row r="497" spans="1:2" ht="15">
      <c r="A497" s="22" t="s">
        <v>357</v>
      </c>
      <c r="B497" s="98">
        <v>1.2407575891945901E-4</v>
      </c>
    </row>
    <row r="498" spans="1:2" ht="15">
      <c r="A498" s="22" t="s">
        <v>356</v>
      </c>
      <c r="B498" s="98">
        <v>1.2931837656743301E-4</v>
      </c>
    </row>
    <row r="499" spans="1:2" ht="15">
      <c r="A499" s="22" t="s">
        <v>355</v>
      </c>
      <c r="B499" s="98">
        <v>3.09303029126747E-4</v>
      </c>
    </row>
    <row r="500" spans="1:2" ht="15">
      <c r="A500" s="22" t="s">
        <v>354</v>
      </c>
      <c r="B500" s="98">
        <v>1.62564390405725E-4</v>
      </c>
    </row>
    <row r="501" spans="1:2" ht="15">
      <c r="A501" s="22" t="s">
        <v>353</v>
      </c>
      <c r="B501" s="99">
        <v>7.8670160806019004E-5</v>
      </c>
    </row>
    <row r="502" spans="1:2" ht="15">
      <c r="A502" s="22" t="s">
        <v>352</v>
      </c>
      <c r="B502" s="98">
        <v>1.17793071161874E-4</v>
      </c>
    </row>
    <row r="503" spans="1:2" ht="15">
      <c r="A503" s="22" t="s">
        <v>351</v>
      </c>
      <c r="B503" s="98">
        <v>2.27005718216138E-4</v>
      </c>
    </row>
    <row r="504" spans="1:2" ht="15">
      <c r="A504" s="22" t="s">
        <v>350</v>
      </c>
      <c r="B504" s="98">
        <v>1.8818123862125E-4</v>
      </c>
    </row>
    <row r="505" spans="1:2" ht="15">
      <c r="A505" s="22" t="s">
        <v>349</v>
      </c>
      <c r="B505" s="98">
        <v>1.2076781190005101E-4</v>
      </c>
    </row>
    <row r="506" spans="1:2" ht="15">
      <c r="A506" s="22" t="s">
        <v>348</v>
      </c>
      <c r="B506" s="98">
        <v>1.32832562396352E-4</v>
      </c>
    </row>
    <row r="507" spans="1:2" ht="15">
      <c r="A507" s="22" t="s">
        <v>347</v>
      </c>
      <c r="B507" s="98">
        <v>1.05678258238894E-4</v>
      </c>
    </row>
    <row r="508" spans="1:2" ht="15">
      <c r="A508" s="22" t="s">
        <v>346</v>
      </c>
      <c r="B508" s="98">
        <v>1.4974191786024601E-4</v>
      </c>
    </row>
    <row r="509" spans="1:2" ht="15">
      <c r="A509" s="22" t="s">
        <v>206</v>
      </c>
      <c r="B509" s="98">
        <v>2.0087820690045899E-4</v>
      </c>
    </row>
    <row r="510" spans="1:2" ht="15">
      <c r="A510" s="22" t="s">
        <v>262</v>
      </c>
      <c r="B510" s="98">
        <v>2.2491688835017299E-4</v>
      </c>
    </row>
    <row r="511" spans="1:2" ht="15">
      <c r="A511" s="22" t="s">
        <v>153</v>
      </c>
      <c r="B511" s="98">
        <v>1.8306230266686399E-3</v>
      </c>
    </row>
    <row r="512" spans="1:2" ht="15">
      <c r="A512" s="22" t="s">
        <v>160</v>
      </c>
      <c r="B512" s="98">
        <v>1.6680799960183501E-3</v>
      </c>
    </row>
    <row r="513" spans="1:2" ht="15">
      <c r="A513" s="22" t="s">
        <v>166</v>
      </c>
      <c r="B513" s="98">
        <v>5.3891618042085205E-4</v>
      </c>
    </row>
    <row r="514" spans="1:2" ht="15">
      <c r="A514" s="22" t="s">
        <v>163</v>
      </c>
      <c r="B514" s="98">
        <v>8.3159559526369898E-4</v>
      </c>
    </row>
    <row r="515" spans="1:2" ht="15">
      <c r="A515" s="22" t="s">
        <v>172</v>
      </c>
      <c r="B515" s="98">
        <v>2.26035207111457E-4</v>
      </c>
    </row>
    <row r="516" spans="1:2" ht="15">
      <c r="A516" s="22" t="s">
        <v>157</v>
      </c>
      <c r="B516" s="98">
        <v>2.3167452901759201E-4</v>
      </c>
    </row>
    <row r="517" spans="1:2" ht="15">
      <c r="A517" s="22" t="s">
        <v>345</v>
      </c>
      <c r="B517" s="98">
        <v>1.80454518887764E-4</v>
      </c>
    </row>
    <row r="518" spans="1:2" ht="15">
      <c r="A518" s="22" t="s">
        <v>344</v>
      </c>
      <c r="B518" s="98">
        <v>2.3157387235891999E-4</v>
      </c>
    </row>
    <row r="519" spans="1:2" ht="15">
      <c r="A519" s="22" t="s">
        <v>343</v>
      </c>
      <c r="B519" s="99">
        <v>8.7320379796792293E-5</v>
      </c>
    </row>
    <row r="520" spans="1:2" ht="15">
      <c r="A520" s="22" t="s">
        <v>342</v>
      </c>
      <c r="B520" s="99">
        <v>7.0953489403808898E-5</v>
      </c>
    </row>
    <row r="521" spans="1:2" ht="15">
      <c r="A521" s="22" t="s">
        <v>341</v>
      </c>
      <c r="B521" s="99">
        <v>4.4616305779983597E-5</v>
      </c>
    </row>
    <row r="522" spans="1:2" ht="15">
      <c r="A522" s="22" t="s">
        <v>340</v>
      </c>
      <c r="B522" s="99">
        <v>4.9210417362855903E-5</v>
      </c>
    </row>
    <row r="523" spans="1:2" ht="15">
      <c r="A523" s="22" t="s">
        <v>339</v>
      </c>
      <c r="B523" s="99">
        <v>3.8552738919501202E-5</v>
      </c>
    </row>
    <row r="524" spans="1:2" ht="15">
      <c r="A524" s="22" t="s">
        <v>231</v>
      </c>
      <c r="B524" s="99">
        <v>3.9600548710655201E-5</v>
      </c>
    </row>
    <row r="525" spans="1:2" ht="15">
      <c r="A525" s="22" t="s">
        <v>238</v>
      </c>
      <c r="B525" s="99">
        <v>4.1325676819056998E-5</v>
      </c>
    </row>
    <row r="526" spans="1:2" ht="15">
      <c r="A526" s="22" t="s">
        <v>338</v>
      </c>
      <c r="B526" s="99">
        <v>9.7014250865267798E-5</v>
      </c>
    </row>
    <row r="527" spans="1:2" ht="15">
      <c r="A527" s="22" t="s">
        <v>337</v>
      </c>
      <c r="B527" s="99">
        <v>5.0835037406928897E-5</v>
      </c>
    </row>
    <row r="528" spans="1:2" ht="15">
      <c r="A528" s="22" t="s">
        <v>118</v>
      </c>
      <c r="B528" s="99">
        <v>8.1150172821881203E-5</v>
      </c>
    </row>
    <row r="529" spans="1:2" ht="15">
      <c r="A529" s="22" t="s">
        <v>72</v>
      </c>
      <c r="B529" s="99">
        <v>7.7595885697333093E-5</v>
      </c>
    </row>
    <row r="530" spans="1:2" ht="15">
      <c r="A530" s="22" t="s">
        <v>336</v>
      </c>
      <c r="B530" s="98">
        <v>1.4048433605424299E-4</v>
      </c>
    </row>
    <row r="531" spans="1:2" ht="15">
      <c r="A531" s="22" t="s">
        <v>248</v>
      </c>
      <c r="B531" s="98">
        <v>1.15280506405685E-4</v>
      </c>
    </row>
    <row r="532" spans="1:2" ht="15">
      <c r="A532" s="22" t="s">
        <v>104</v>
      </c>
      <c r="B532" s="99">
        <v>5.74745177725748E-5</v>
      </c>
    </row>
    <row r="533" spans="1:2" ht="15">
      <c r="A533" s="22" t="s">
        <v>335</v>
      </c>
      <c r="B533" s="99">
        <v>9.8779584011200101E-5</v>
      </c>
    </row>
    <row r="534" spans="1:2" ht="15">
      <c r="A534" s="22" t="s">
        <v>334</v>
      </c>
      <c r="B534" s="99">
        <v>3.8801948302030302E-5</v>
      </c>
    </row>
    <row r="535" spans="1:2" ht="15">
      <c r="A535" s="22" t="s">
        <v>333</v>
      </c>
      <c r="B535" s="99">
        <v>8.8833822320444805E-5</v>
      </c>
    </row>
    <row r="536" spans="1:2" ht="15">
      <c r="A536" s="22" t="s">
        <v>196</v>
      </c>
      <c r="B536" s="99">
        <v>7.6993455318596804E-5</v>
      </c>
    </row>
    <row r="537" spans="1:2" ht="15">
      <c r="A537" s="22" t="s">
        <v>332</v>
      </c>
      <c r="B537" s="99">
        <v>5.8997807376200297E-5</v>
      </c>
    </row>
    <row r="538" spans="1:2" ht="15">
      <c r="A538" s="22" t="s">
        <v>331</v>
      </c>
      <c r="B538" s="98">
        <v>1.07390774204486E-4</v>
      </c>
    </row>
    <row r="539" spans="1:2" ht="15">
      <c r="A539" s="22" t="s">
        <v>330</v>
      </c>
      <c r="B539" s="99">
        <v>7.0315164320285304E-5</v>
      </c>
    </row>
    <row r="540" spans="1:2" ht="15">
      <c r="A540" s="22" t="s">
        <v>92</v>
      </c>
      <c r="B540" s="98">
        <v>1.07134259040347E-4</v>
      </c>
    </row>
    <row r="541" spans="1:2" ht="15">
      <c r="A541" s="22" t="s">
        <v>90</v>
      </c>
      <c r="B541" s="98">
        <v>1.5141898909884401E-4</v>
      </c>
    </row>
    <row r="542" spans="1:2" ht="15">
      <c r="A542" s="22" t="s">
        <v>260</v>
      </c>
      <c r="B542" s="99">
        <v>7.9545032703964901E-5</v>
      </c>
    </row>
    <row r="543" spans="1:2" ht="15">
      <c r="A543" s="22" t="s">
        <v>329</v>
      </c>
      <c r="B543" s="98">
        <v>1.15802135441583E-4</v>
      </c>
    </row>
    <row r="544" spans="1:2" ht="15">
      <c r="A544" s="22" t="s">
        <v>328</v>
      </c>
      <c r="B544" s="99">
        <v>6.1915790017663693E-5</v>
      </c>
    </row>
    <row r="545" spans="1:2" ht="15">
      <c r="A545" s="22" t="s">
        <v>212</v>
      </c>
      <c r="B545" s="99">
        <v>5.0201254900354902E-5</v>
      </c>
    </row>
    <row r="546" spans="1:2" ht="15">
      <c r="A546" s="22" t="s">
        <v>214</v>
      </c>
      <c r="B546" s="99">
        <v>6.5532644314399599E-5</v>
      </c>
    </row>
    <row r="547" spans="1:2" ht="15">
      <c r="A547" s="22" t="s">
        <v>216</v>
      </c>
      <c r="B547" s="98">
        <v>1.1039136985490801E-4</v>
      </c>
    </row>
    <row r="548" spans="1:2" ht="15">
      <c r="A548" s="22" t="s">
        <v>218</v>
      </c>
      <c r="B548" s="98">
        <v>1.0301268784132101E-4</v>
      </c>
    </row>
    <row r="549" spans="1:2" ht="15">
      <c r="A549" s="22" t="s">
        <v>141</v>
      </c>
      <c r="B549" s="99">
        <v>9.0255901394909502E-5</v>
      </c>
    </row>
    <row r="550" spans="1:2" ht="15">
      <c r="A550" s="22" t="s">
        <v>139</v>
      </c>
      <c r="B550" s="99">
        <v>5.1222445237656699E-5</v>
      </c>
    </row>
    <row r="551" spans="1:2" ht="15">
      <c r="A551" s="22" t="s">
        <v>327</v>
      </c>
      <c r="B551" s="99">
        <v>8.3530743180620405E-5</v>
      </c>
    </row>
    <row r="552" spans="1:2" ht="15">
      <c r="A552" s="22" t="s">
        <v>194</v>
      </c>
      <c r="B552" s="99">
        <v>7.83164098367817E-5</v>
      </c>
    </row>
    <row r="553" spans="1:2" ht="15">
      <c r="A553" s="22" t="s">
        <v>192</v>
      </c>
      <c r="B553" s="98">
        <v>1.49002041970008E-4</v>
      </c>
    </row>
    <row r="554" spans="1:2" ht="15">
      <c r="A554" s="22" t="s">
        <v>198</v>
      </c>
      <c r="B554" s="99">
        <v>5.3163499302144998E-5</v>
      </c>
    </row>
    <row r="555" spans="1:2" ht="15">
      <c r="A555" s="22" t="s">
        <v>84</v>
      </c>
      <c r="B555" s="98">
        <v>1.06648610536075E-4</v>
      </c>
    </row>
    <row r="556" spans="1:2" ht="15">
      <c r="A556" s="22" t="s">
        <v>128</v>
      </c>
      <c r="B556" s="99">
        <v>6.2867688959137197E-5</v>
      </c>
    </row>
    <row r="557" spans="1:2" ht="15">
      <c r="A557" s="22" t="s">
        <v>326</v>
      </c>
      <c r="B557" s="99">
        <v>9.8460629364659905E-5</v>
      </c>
    </row>
    <row r="558" spans="1:2">
      <c r="B558" s="102"/>
    </row>
    <row r="559" spans="1:2">
      <c r="B559" s="101"/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0866141732283472" right="0.70866141732283472" top="0.74803149606299213" bottom="0.74803149606299213" header="0.31496062992125984" footer="0.31496062992125984"/>
  <pageSetup paperSize="9" scale="36" fitToHeight="4" orientation="portrait" r:id="rId7"/>
  <legacyDrawing r:id="rId8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55"/>
  <sheetViews>
    <sheetView tabSelected="1" topLeftCell="A13" workbookViewId="0">
      <selection activeCell="A3" sqref="A3:A15"/>
    </sheetView>
  </sheetViews>
  <sheetFormatPr defaultRowHeight="11.25"/>
  <cols>
    <col min="1" max="1" width="23.85546875" style="17" customWidth="1"/>
    <col min="2" max="13" width="16.85546875" style="17" customWidth="1"/>
    <col min="14" max="14" width="18.28515625" style="17" customWidth="1"/>
    <col min="15" max="16384" width="9.140625" style="17"/>
  </cols>
  <sheetData>
    <row r="1" spans="1:25">
      <c r="A1" s="16" t="s">
        <v>380</v>
      </c>
      <c r="B1" s="16"/>
      <c r="C1" s="16"/>
    </row>
    <row r="2" spans="1:25">
      <c r="A2" s="16" t="s">
        <v>266</v>
      </c>
      <c r="B2" s="16" t="s">
        <v>316</v>
      </c>
      <c r="C2" s="16" t="s">
        <v>317</v>
      </c>
      <c r="D2" s="16" t="s">
        <v>325</v>
      </c>
      <c r="E2" s="16" t="s">
        <v>318</v>
      </c>
      <c r="F2" s="16" t="s">
        <v>319</v>
      </c>
      <c r="G2" s="16" t="s">
        <v>320</v>
      </c>
      <c r="H2" s="16" t="s">
        <v>321</v>
      </c>
      <c r="I2" s="16" t="s">
        <v>322</v>
      </c>
      <c r="J2" s="16" t="s">
        <v>323</v>
      </c>
      <c r="K2" s="16" t="s">
        <v>324</v>
      </c>
      <c r="L2" s="16" t="s">
        <v>296</v>
      </c>
    </row>
    <row r="3" spans="1:25">
      <c r="A3" s="16" t="s">
        <v>268</v>
      </c>
      <c r="B3" s="17">
        <v>2.9869758477719528</v>
      </c>
      <c r="C3" s="17">
        <v>3.6831048282683936</v>
      </c>
      <c r="D3" s="17">
        <v>4.4729811368963599</v>
      </c>
      <c r="E3" s="17">
        <v>5.0679706190046723</v>
      </c>
      <c r="F3" s="17">
        <v>5.5887284536543103</v>
      </c>
      <c r="G3" s="17">
        <v>6.4221870906984222</v>
      </c>
      <c r="H3" s="17">
        <v>6.8893888164262904</v>
      </c>
      <c r="I3" s="17">
        <v>7.9983643624566421</v>
      </c>
      <c r="J3" s="17">
        <v>9.0501576250888451</v>
      </c>
      <c r="K3" s="17">
        <v>10.628786029682441</v>
      </c>
      <c r="L3" s="18">
        <v>6.2768477468191879</v>
      </c>
      <c r="X3" s="18"/>
    </row>
    <row r="4" spans="1:25" s="16" customFormat="1">
      <c r="A4" s="16" t="s">
        <v>274</v>
      </c>
      <c r="B4" s="17">
        <v>2.0890088520286945</v>
      </c>
      <c r="C4" s="17">
        <v>2.2741493283849445</v>
      </c>
      <c r="D4" s="17">
        <v>2.9836244687781157</v>
      </c>
      <c r="E4" s="17">
        <v>4.2813102295109529</v>
      </c>
      <c r="F4" s="17">
        <v>4.5612907593375231</v>
      </c>
      <c r="G4" s="17">
        <v>5.0720718051121505</v>
      </c>
      <c r="H4" s="17">
        <v>6.3457108109915072</v>
      </c>
      <c r="I4" s="17">
        <v>7.0709025440203437</v>
      </c>
      <c r="J4" s="17">
        <v>7.854784373880328</v>
      </c>
      <c r="K4" s="17">
        <v>10.589551720714205</v>
      </c>
      <c r="L4" s="18">
        <v>5.3098367259661874</v>
      </c>
      <c r="N4" s="17"/>
    </row>
    <row r="5" spans="1:25" s="16" customFormat="1">
      <c r="A5" s="16" t="s">
        <v>271</v>
      </c>
      <c r="B5" s="17">
        <v>3.1234680707360254</v>
      </c>
      <c r="C5" s="17">
        <v>3.2720172632185944</v>
      </c>
      <c r="D5" s="17">
        <v>3.7829335661725554</v>
      </c>
      <c r="E5" s="17">
        <v>4.1269455671598898</v>
      </c>
      <c r="F5" s="17">
        <v>4.1974967751907943</v>
      </c>
      <c r="G5" s="17">
        <v>4.7733346822067189</v>
      </c>
      <c r="H5" s="17">
        <v>4.6620232657112144</v>
      </c>
      <c r="I5" s="17">
        <v>5.8709369115606718</v>
      </c>
      <c r="J5" s="17">
        <v>6.2905065842039249</v>
      </c>
      <c r="K5" s="17">
        <v>7.1151460537541258</v>
      </c>
      <c r="L5" s="18">
        <v>4.7212053960149936</v>
      </c>
      <c r="N5" s="17"/>
    </row>
    <row r="6" spans="1:25" s="16" customFormat="1">
      <c r="A6" s="16" t="s">
        <v>277</v>
      </c>
      <c r="B6" s="17">
        <v>0.38708626124996187</v>
      </c>
      <c r="C6" s="17">
        <v>0.52190266582828115</v>
      </c>
      <c r="D6" s="17">
        <v>0.68465584084161846</v>
      </c>
      <c r="E6" s="17">
        <v>0.61570899935608747</v>
      </c>
      <c r="F6" s="17">
        <v>0.78589390323205266</v>
      </c>
      <c r="G6" s="17">
        <v>0.92901000833492253</v>
      </c>
      <c r="H6" s="17">
        <v>0.97276456498706365</v>
      </c>
      <c r="I6" s="17">
        <v>1.2166109293960454</v>
      </c>
      <c r="J6" s="17">
        <v>1.5033647669282229</v>
      </c>
      <c r="K6" s="17">
        <v>2.0437728307510925</v>
      </c>
      <c r="L6" s="21">
        <v>0.96542269656231072</v>
      </c>
      <c r="N6" s="17"/>
    </row>
    <row r="7" spans="1:25" s="16" customFormat="1">
      <c r="A7" s="16" t="s">
        <v>272</v>
      </c>
      <c r="B7" s="17">
        <v>0.22092886935453324</v>
      </c>
      <c r="C7" s="17">
        <v>0.24470177902695114</v>
      </c>
      <c r="D7" s="17">
        <v>0.31011118205632909</v>
      </c>
      <c r="E7" s="17">
        <v>0.33953078198525077</v>
      </c>
      <c r="F7" s="17">
        <v>0.40639638695227109</v>
      </c>
      <c r="G7" s="17">
        <v>0.49260469143255786</v>
      </c>
      <c r="H7" s="17">
        <v>0.5144073150869638</v>
      </c>
      <c r="I7" s="17">
        <v>0.73039449588749306</v>
      </c>
      <c r="J7" s="17">
        <v>0.75462039090751509</v>
      </c>
      <c r="K7" s="17">
        <v>1.1026566771402284</v>
      </c>
      <c r="L7" s="18">
        <v>0.51131217708786492</v>
      </c>
      <c r="N7" s="17"/>
    </row>
    <row r="8" spans="1:25" s="16" customFormat="1">
      <c r="A8" s="16" t="s">
        <v>280</v>
      </c>
      <c r="B8" s="17">
        <v>0.15314199821224339</v>
      </c>
      <c r="C8" s="17">
        <v>8.5623779601268893E-2</v>
      </c>
      <c r="D8" s="17">
        <v>0.14756375014462503</v>
      </c>
      <c r="E8" s="17">
        <v>0.32124826747705743</v>
      </c>
      <c r="F8" s="17">
        <v>0.30054942593034462</v>
      </c>
      <c r="G8" s="17">
        <v>0.48559686641847455</v>
      </c>
      <c r="H8" s="17">
        <v>0.48255090373419585</v>
      </c>
      <c r="I8" s="17">
        <v>0.59595235050504891</v>
      </c>
      <c r="J8" s="17">
        <v>0.82394646813344019</v>
      </c>
      <c r="K8" s="17">
        <v>1.0586981864338965</v>
      </c>
      <c r="L8" s="18">
        <v>0.44752347927737723</v>
      </c>
      <c r="N8" s="17"/>
    </row>
    <row r="9" spans="1:25">
      <c r="A9" s="16" t="s">
        <v>269</v>
      </c>
      <c r="B9" s="17">
        <v>0.14140541848402438</v>
      </c>
      <c r="C9" s="17">
        <v>0.21050124797053626</v>
      </c>
      <c r="D9" s="17">
        <v>0.30691403330055289</v>
      </c>
      <c r="E9" s="17">
        <v>0.33583786889955786</v>
      </c>
      <c r="F9" s="17">
        <v>0.35029978669906037</v>
      </c>
      <c r="G9" s="17">
        <v>0.46278136958407973</v>
      </c>
      <c r="H9" s="17">
        <v>0.49491896469408531</v>
      </c>
      <c r="I9" s="17">
        <v>0.49331208493858503</v>
      </c>
      <c r="J9" s="17">
        <v>0.70220645315362107</v>
      </c>
      <c r="K9" s="17">
        <v>0.8773563465031512</v>
      </c>
      <c r="L9" s="18">
        <v>0.4386781732515756</v>
      </c>
      <c r="X9" s="18"/>
    </row>
    <row r="10" spans="1:25" s="16" customFormat="1">
      <c r="A10" s="16" t="s">
        <v>270</v>
      </c>
      <c r="B10" s="17">
        <v>0.13683484327508241</v>
      </c>
      <c r="C10" s="17">
        <v>0.15619826449325444</v>
      </c>
      <c r="D10" s="17">
        <v>0.18976152793808598</v>
      </c>
      <c r="E10" s="17">
        <v>0.25301537058411466</v>
      </c>
      <c r="F10" s="17">
        <v>0.39630468759858778</v>
      </c>
      <c r="G10" s="17">
        <v>0.41437721406888167</v>
      </c>
      <c r="H10" s="17">
        <v>0.4776310567149103</v>
      </c>
      <c r="I10" s="17">
        <v>0.560248320579111</v>
      </c>
      <c r="J10" s="17">
        <v>0.69321047961055904</v>
      </c>
      <c r="K10" s="17">
        <v>1.0830606934697562</v>
      </c>
      <c r="L10" s="18">
        <v>0.43632242478280991</v>
      </c>
      <c r="N10" s="17"/>
      <c r="X10" s="20"/>
      <c r="Y10" s="17"/>
    </row>
    <row r="11" spans="1:25" s="16" customFormat="1" ht="10.5" customHeight="1">
      <c r="A11" s="16" t="s">
        <v>279</v>
      </c>
      <c r="B11" s="17">
        <v>0.12323978749266615</v>
      </c>
      <c r="C11" s="17">
        <v>0.14941726253150567</v>
      </c>
      <c r="D11" s="17">
        <v>0.19553540298697697</v>
      </c>
      <c r="E11" s="17">
        <v>0.2375489801914944</v>
      </c>
      <c r="F11" s="17">
        <v>0.25854343489738507</v>
      </c>
      <c r="G11" s="17">
        <v>0.32339240315346052</v>
      </c>
      <c r="H11" s="17">
        <v>0.36101185752237219</v>
      </c>
      <c r="I11" s="17">
        <v>0.41934100444753086</v>
      </c>
      <c r="J11" s="17">
        <v>0.57222950861916255</v>
      </c>
      <c r="K11" s="17">
        <v>0.71545283465919218</v>
      </c>
      <c r="L11" s="18">
        <v>0.33607400361604428</v>
      </c>
      <c r="N11" s="17"/>
    </row>
    <row r="12" spans="1:25" s="16" customFormat="1">
      <c r="A12" s="16" t="s">
        <v>273</v>
      </c>
      <c r="B12" s="17">
        <v>6.3698500145631554E-2</v>
      </c>
      <c r="C12" s="17">
        <v>7.1968826464056418E-2</v>
      </c>
      <c r="D12" s="17">
        <v>0.12374883287875831</v>
      </c>
      <c r="E12" s="17">
        <v>0.10391111759583195</v>
      </c>
      <c r="F12" s="17">
        <v>9.1468657448199459E-2</v>
      </c>
      <c r="G12" s="17">
        <v>9.7100549749586415E-2</v>
      </c>
      <c r="H12" s="17">
        <v>0.12601902216084013</v>
      </c>
      <c r="I12" s="17">
        <v>0.15087358201993234</v>
      </c>
      <c r="J12" s="17">
        <v>0.1564579739166187</v>
      </c>
      <c r="K12" s="17">
        <v>0.30537672951884565</v>
      </c>
      <c r="L12" s="18">
        <v>0.12964074863805519</v>
      </c>
      <c r="N12" s="17"/>
    </row>
    <row r="13" spans="1:25" s="16" customFormat="1">
      <c r="A13" s="16" t="s">
        <v>276</v>
      </c>
      <c r="B13" s="17">
        <v>5.4598848261294929E-2</v>
      </c>
      <c r="C13" s="17">
        <v>6.062612519852794E-2</v>
      </c>
      <c r="D13" s="17">
        <v>5.9896896927214456E-2</v>
      </c>
      <c r="E13" s="17">
        <v>6.6440178225546764E-2</v>
      </c>
      <c r="F13" s="17">
        <v>9.0281122592222235E-2</v>
      </c>
      <c r="G13" s="17">
        <v>8.8745429836814813E-2</v>
      </c>
      <c r="H13" s="17">
        <v>0.10004265083921002</v>
      </c>
      <c r="I13" s="17">
        <v>0.11719127976429271</v>
      </c>
      <c r="J13" s="17">
        <v>0.13174644935024929</v>
      </c>
      <c r="K13" s="17">
        <v>0.1460082656382436</v>
      </c>
      <c r="L13" s="18">
        <v>9.1876466984036509E-2</v>
      </c>
      <c r="N13" s="17"/>
    </row>
    <row r="14" spans="1:25" s="16" customFormat="1">
      <c r="A14" s="16" t="s">
        <v>278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21">
        <v>0</v>
      </c>
      <c r="N14" s="17"/>
    </row>
    <row r="15" spans="1:25" s="16" customFormat="1">
      <c r="A15" s="16" t="s">
        <v>281</v>
      </c>
      <c r="B15" s="16">
        <v>9.4803872970121095</v>
      </c>
      <c r="C15" s="16">
        <v>10.730211370986314</v>
      </c>
      <c r="D15" s="16">
        <v>13.257726638921191</v>
      </c>
      <c r="E15" s="16">
        <v>15.749467979990456</v>
      </c>
      <c r="F15" s="16">
        <v>17.027253393532749</v>
      </c>
      <c r="G15" s="16">
        <v>19.561202110596071</v>
      </c>
      <c r="H15" s="16">
        <v>21.426469228868651</v>
      </c>
      <c r="I15" s="16">
        <v>25.224127865575696</v>
      </c>
      <c r="J15" s="16">
        <v>28.533231073792489</v>
      </c>
      <c r="K15" s="16">
        <v>35.665866368265171</v>
      </c>
      <c r="L15" s="20">
        <v>19.664740039000442</v>
      </c>
    </row>
    <row r="27" spans="1:11">
      <c r="A27" s="16" t="s">
        <v>383</v>
      </c>
      <c r="B27" s="16" t="s">
        <v>316</v>
      </c>
      <c r="C27" s="16" t="s">
        <v>317</v>
      </c>
      <c r="D27" s="16" t="s">
        <v>325</v>
      </c>
      <c r="E27" s="16" t="s">
        <v>318</v>
      </c>
      <c r="F27" s="16" t="s">
        <v>319</v>
      </c>
      <c r="G27" s="16" t="s">
        <v>320</v>
      </c>
      <c r="H27" s="16" t="s">
        <v>321</v>
      </c>
      <c r="I27" s="16" t="s">
        <v>322</v>
      </c>
      <c r="J27" s="16" t="s">
        <v>323</v>
      </c>
      <c r="K27" s="16" t="s">
        <v>324</v>
      </c>
    </row>
    <row r="28" spans="1:11">
      <c r="A28" s="20" t="s">
        <v>11</v>
      </c>
      <c r="B28" s="17">
        <f>'INCOME DECILE 1'!I75</f>
        <v>0.65798902065462384</v>
      </c>
      <c r="C28" s="17">
        <f>'INCOME DECILE 2'!I75</f>
        <v>0.87297553235365932</v>
      </c>
      <c r="D28" s="17">
        <f>'INCOME DECILE 3'!I75</f>
        <v>0.81434284734483153</v>
      </c>
      <c r="E28" s="17">
        <f>'INCOME DECILE 4'!I75</f>
        <v>0.97069667403503923</v>
      </c>
      <c r="F28" s="17">
        <f>'INCOME DECILE 5'!I75</f>
        <v>1.0814473012739363</v>
      </c>
      <c r="G28" s="17">
        <f>'INCOME DECILE 6'!I75</f>
        <v>1.2378011279641439</v>
      </c>
      <c r="H28" s="17">
        <f>'INCOME DECILE 7'!I75</f>
        <v>1.2638600990791784</v>
      </c>
      <c r="I28" s="17">
        <f>'INCOME DECILE 8'!I75</f>
        <v>1.4853613535569725</v>
      </c>
      <c r="J28" s="17">
        <f>'INCOME DECILE 9'!I75</f>
        <v>1.7264068363710425</v>
      </c>
      <c r="K28" s="17">
        <f>'INCOME DECILE 10'!I75</f>
        <v>2.006540775857665</v>
      </c>
    </row>
    <row r="29" spans="1:11">
      <c r="A29" s="20" t="s">
        <v>16</v>
      </c>
      <c r="B29" s="17">
        <f>'INCOME DECILE 1'!I80</f>
        <v>1.0462438996685781</v>
      </c>
      <c r="C29" s="17">
        <f>'INCOME DECILE 2'!I80</f>
        <v>1.2100038143993121</v>
      </c>
      <c r="D29" s="17">
        <f>'INCOME DECILE 3'!I80</f>
        <v>1.6739902394697248</v>
      </c>
      <c r="E29" s="17">
        <f>'INCOME DECILE 4'!I80</f>
        <v>1.7467724237944955</v>
      </c>
      <c r="F29" s="17">
        <f>'INCOME DECILE 5'!I80</f>
        <v>1.8377501542004588</v>
      </c>
      <c r="G29" s="17">
        <f>'INCOME DECILE 6'!I80</f>
        <v>2.3108343523114683</v>
      </c>
      <c r="H29" s="17">
        <f>'INCOME DECILE 7'!I80</f>
        <v>2.3108343523114683</v>
      </c>
      <c r="I29" s="17">
        <f>'INCOME DECILE 8'!I80</f>
        <v>2.6383541817729359</v>
      </c>
      <c r="J29" s="17">
        <f>'INCOME DECILE 9'!I80</f>
        <v>3.0295584225185781</v>
      </c>
      <c r="K29" s="17">
        <f>'INCOME DECILE 10'!I80</f>
        <v>3.6118158971167436</v>
      </c>
    </row>
    <row r="30" spans="1:11">
      <c r="A30" s="20" t="s">
        <v>24</v>
      </c>
      <c r="B30" s="17">
        <f>'INCOME DECILE 1'!I88</f>
        <v>1.0975885654087432</v>
      </c>
      <c r="C30" s="17">
        <f>'INCOME DECILE 2'!I88</f>
        <v>1.3727764766207333</v>
      </c>
      <c r="D30" s="17">
        <f>'INCOME DECILE 3'!I88</f>
        <v>1.7080628971778711</v>
      </c>
      <c r="E30" s="17">
        <f>'INCOME DECILE 4'!I88</f>
        <v>1.976924649511425</v>
      </c>
      <c r="F30" s="17">
        <f>'INCOME DECILE 5'!I88</f>
        <v>2.1888509719390501</v>
      </c>
      <c r="G30" s="17">
        <f>'INCOME DECILE 6'!I88</f>
        <v>2.3533311027784007</v>
      </c>
      <c r="H30" s="17">
        <f>'INCOME DECILE 7'!I88</f>
        <v>2.6380082523080457</v>
      </c>
      <c r="I30" s="17">
        <f>'INCOME DECILE 8'!I88</f>
        <v>3.0808393737986051</v>
      </c>
      <c r="J30" s="17">
        <f>'INCOME DECILE 9'!I88</f>
        <v>3.2611349018340468</v>
      </c>
      <c r="K30" s="17">
        <f>'INCOME DECILE 10'!I88</f>
        <v>3.7514122149128801</v>
      </c>
    </row>
    <row r="31" spans="1:11">
      <c r="A31" s="20" t="s">
        <v>33</v>
      </c>
      <c r="B31" s="17">
        <f>'INCOME DECILE 1'!I103</f>
        <v>6.4275190220011075E-2</v>
      </c>
      <c r="C31" s="17">
        <f>'INCOME DECILE 2'!I103</f>
        <v>7.7130228264013279E-2</v>
      </c>
      <c r="D31" s="17">
        <f>'INCOME DECILE 3'!I103</f>
        <v>8.998526630801551E-2</v>
      </c>
      <c r="E31" s="17">
        <f>'INCOME DECILE 4'!I103</f>
        <v>0.1189091019070205</v>
      </c>
      <c r="F31" s="17">
        <f>'INCOME DECILE 5'!I103</f>
        <v>0.11569534239601993</v>
      </c>
      <c r="G31" s="17">
        <f>'INCOME DECILE 6'!I103</f>
        <v>0.13176413995102268</v>
      </c>
      <c r="H31" s="17">
        <f>'INCOME DECILE 7'!I103</f>
        <v>0.14622605775052519</v>
      </c>
      <c r="I31" s="17">
        <f>'INCOME DECILE 8'!I103</f>
        <v>0.16711549457202879</v>
      </c>
      <c r="J31" s="17">
        <f>'INCOME DECILE 9'!I103</f>
        <v>0.20568060870403546</v>
      </c>
      <c r="K31" s="17">
        <f>'INCOME DECILE 10'!I103</f>
        <v>0.22978380503653961</v>
      </c>
    </row>
    <row r="32" spans="1:11">
      <c r="A32" s="20" t="s">
        <v>37</v>
      </c>
      <c r="B32" s="17">
        <f>'INCOME DECILE 1'!I108</f>
        <v>0.12087917181999674</v>
      </c>
      <c r="C32" s="17">
        <f>'INCOME DECILE 2'!I108</f>
        <v>0.15021877663067557</v>
      </c>
      <c r="D32" s="17">
        <f>'INCOME DECILE 3'!I108</f>
        <v>0.18659988659591728</v>
      </c>
      <c r="E32" s="17">
        <f>'INCOME DECILE 4'!I108</f>
        <v>0.25466776975669214</v>
      </c>
      <c r="F32" s="17">
        <f>'INCOME DECILE 5'!I108</f>
        <v>0.3649846838448445</v>
      </c>
      <c r="G32" s="17">
        <f>'INCOME DECILE 6'!I108</f>
        <v>0.38845636769338759</v>
      </c>
      <c r="H32" s="17">
        <f>'INCOME DECILE 7'!I108</f>
        <v>0.53046005497707305</v>
      </c>
      <c r="I32" s="17">
        <f>'INCOME DECILE 8'!I108</f>
        <v>0.62669395875609957</v>
      </c>
      <c r="J32" s="17">
        <f>'INCOME DECILE 9'!I108</f>
        <v>0.82737685566114261</v>
      </c>
      <c r="K32" s="17">
        <f>'INCOME DECILE 10'!I108</f>
        <v>1.0292333367586128</v>
      </c>
    </row>
    <row r="33" spans="1:11">
      <c r="A33" s="16" t="s">
        <v>382</v>
      </c>
      <c r="B33" s="17">
        <f>B3:K3</f>
        <v>2.9869758477719528</v>
      </c>
      <c r="C33" s="17">
        <f t="shared" ref="C33:K33" si="0">C3:L3</f>
        <v>3.6831048282683936</v>
      </c>
      <c r="D33" s="17">
        <f t="shared" si="0"/>
        <v>4.4729811368963599</v>
      </c>
      <c r="E33" s="17">
        <f>E3:N3</f>
        <v>5.0679706190046723</v>
      </c>
      <c r="F33" s="17">
        <f t="shared" si="0"/>
        <v>5.5887284536543103</v>
      </c>
      <c r="G33" s="17">
        <f t="shared" si="0"/>
        <v>6.4221870906984222</v>
      </c>
      <c r="H33" s="17">
        <f t="shared" si="0"/>
        <v>6.8893888164262904</v>
      </c>
      <c r="I33" s="17">
        <f t="shared" si="0"/>
        <v>7.9983643624566421</v>
      </c>
      <c r="J33" s="17">
        <f t="shared" si="0"/>
        <v>9.0501576250888451</v>
      </c>
      <c r="K33" s="17">
        <f t="shared" si="0"/>
        <v>10.628786029682441</v>
      </c>
    </row>
    <row r="34" spans="1:11">
      <c r="B34" s="17">
        <f>SUM(B28:B32)</f>
        <v>2.9869758477719528</v>
      </c>
      <c r="C34" s="17">
        <f t="shared" ref="C34:K34" si="1">SUM(C28:C32)</f>
        <v>3.683104828268394</v>
      </c>
      <c r="D34" s="17">
        <f t="shared" si="1"/>
        <v>4.4729811368963599</v>
      </c>
      <c r="E34" s="17">
        <f t="shared" si="1"/>
        <v>5.0679706190046723</v>
      </c>
      <c r="F34" s="17">
        <f t="shared" si="1"/>
        <v>5.5887284536543094</v>
      </c>
      <c r="G34" s="17">
        <f t="shared" si="1"/>
        <v>6.4221870906984231</v>
      </c>
      <c r="H34" s="17">
        <f t="shared" si="1"/>
        <v>6.8893888164262904</v>
      </c>
      <c r="I34" s="17">
        <f t="shared" si="1"/>
        <v>7.9983643624566412</v>
      </c>
      <c r="J34" s="17">
        <f t="shared" si="1"/>
        <v>9.0501576250888469</v>
      </c>
      <c r="K34" s="17">
        <f t="shared" si="1"/>
        <v>10.628786029682443</v>
      </c>
    </row>
    <row r="36" spans="1:11">
      <c r="A36" s="16" t="s">
        <v>383</v>
      </c>
      <c r="B36" s="16" t="s">
        <v>316</v>
      </c>
      <c r="C36" s="16" t="s">
        <v>317</v>
      </c>
      <c r="D36" s="16" t="s">
        <v>325</v>
      </c>
      <c r="E36" s="16" t="s">
        <v>318</v>
      </c>
      <c r="F36" s="16" t="s">
        <v>319</v>
      </c>
      <c r="G36" s="16" t="s">
        <v>320</v>
      </c>
      <c r="H36" s="16" t="s">
        <v>321</v>
      </c>
      <c r="I36" s="16" t="s">
        <v>322</v>
      </c>
      <c r="J36" s="16" t="s">
        <v>323</v>
      </c>
      <c r="K36" s="16" t="s">
        <v>324</v>
      </c>
    </row>
    <row r="37" spans="1:11">
      <c r="A37" s="20" t="s">
        <v>11</v>
      </c>
      <c r="B37" s="46">
        <f>B28/B$33</f>
        <v>0.22028601976993939</v>
      </c>
      <c r="C37" s="46">
        <f t="shared" ref="C37:K37" si="2">C28/C$33</f>
        <v>0.2370216361080571</v>
      </c>
      <c r="D37" s="46">
        <f t="shared" si="2"/>
        <v>0.18205818947626384</v>
      </c>
      <c r="E37" s="46">
        <f t="shared" si="2"/>
        <v>0.19153557646821556</v>
      </c>
      <c r="F37" s="46">
        <f t="shared" si="2"/>
        <v>0.19350507190357563</v>
      </c>
      <c r="G37" s="46">
        <f t="shared" si="2"/>
        <v>0.19273825419332827</v>
      </c>
      <c r="H37" s="46">
        <f t="shared" si="2"/>
        <v>0.18345024976174537</v>
      </c>
      <c r="I37" s="46">
        <f t="shared" si="2"/>
        <v>0.18570813809496847</v>
      </c>
      <c r="J37" s="46">
        <f t="shared" si="2"/>
        <v>0.19075986384868016</v>
      </c>
      <c r="K37" s="46">
        <f t="shared" si="2"/>
        <v>0.18878362686520417</v>
      </c>
    </row>
    <row r="38" spans="1:11">
      <c r="A38" s="20" t="s">
        <v>16</v>
      </c>
      <c r="B38" s="46">
        <f t="shared" ref="B38:K38" si="3">B29/B$33</f>
        <v>0.35026861715302893</v>
      </c>
      <c r="C38" s="46">
        <f t="shared" si="3"/>
        <v>0.32852820400667054</v>
      </c>
      <c r="D38" s="46">
        <f t="shared" si="3"/>
        <v>0.37424486896701875</v>
      </c>
      <c r="E38" s="46">
        <f t="shared" si="3"/>
        <v>0.34466901154560248</v>
      </c>
      <c r="F38" s="46">
        <f t="shared" si="3"/>
        <v>0.32883153465772819</v>
      </c>
      <c r="G38" s="46">
        <f t="shared" si="3"/>
        <v>0.35982046609298668</v>
      </c>
      <c r="H38" s="46">
        <f t="shared" si="3"/>
        <v>0.33541935487829816</v>
      </c>
      <c r="I38" s="46">
        <f t="shared" si="3"/>
        <v>0.32986171449716051</v>
      </c>
      <c r="J38" s="46">
        <f t="shared" si="3"/>
        <v>0.33475200632086638</v>
      </c>
      <c r="K38" s="46">
        <f t="shared" si="3"/>
        <v>0.33981452698645159</v>
      </c>
    </row>
    <row r="39" spans="1:11">
      <c r="A39" s="20" t="s">
        <v>24</v>
      </c>
      <c r="B39" s="46">
        <f t="shared" ref="B39:K39" si="4">B30/B$33</f>
        <v>0.36745813201919836</v>
      </c>
      <c r="C39" s="46">
        <f t="shared" si="4"/>
        <v>0.37272261872224316</v>
      </c>
      <c r="D39" s="46">
        <f t="shared" si="4"/>
        <v>0.38186230724036413</v>
      </c>
      <c r="E39" s="46">
        <f t="shared" si="4"/>
        <v>0.39008210546802352</v>
      </c>
      <c r="F39" s="46">
        <f t="shared" si="4"/>
        <v>0.39165455793577209</v>
      </c>
      <c r="G39" s="46">
        <f t="shared" si="4"/>
        <v>0.3664376433671403</v>
      </c>
      <c r="H39" s="46">
        <f t="shared" si="4"/>
        <v>0.38290889403981282</v>
      </c>
      <c r="I39" s="46">
        <f t="shared" si="4"/>
        <v>0.38518367433467943</v>
      </c>
      <c r="J39" s="46">
        <f t="shared" si="4"/>
        <v>0.36034012189948261</v>
      </c>
      <c r="K39" s="46">
        <f t="shared" si="4"/>
        <v>0.35294832396065856</v>
      </c>
    </row>
    <row r="40" spans="1:11">
      <c r="A40" s="20" t="s">
        <v>33</v>
      </c>
      <c r="B40" s="46">
        <f t="shared" ref="B40:K40" si="5">B31/B$33</f>
        <v>2.1518483407877327E-2</v>
      </c>
      <c r="C40" s="46">
        <f t="shared" si="5"/>
        <v>2.0941632633431167E-2</v>
      </c>
      <c r="D40" s="46">
        <f t="shared" si="5"/>
        <v>2.0117515266441083E-2</v>
      </c>
      <c r="E40" s="46">
        <f t="shared" si="5"/>
        <v>2.3462863312805421E-2</v>
      </c>
      <c r="F40" s="46">
        <f t="shared" si="5"/>
        <v>2.0701550156792828E-2</v>
      </c>
      <c r="G40" s="46">
        <f t="shared" si="5"/>
        <v>2.0517019839216975E-2</v>
      </c>
      <c r="H40" s="46">
        <f t="shared" si="5"/>
        <v>2.1224822933767373E-2</v>
      </c>
      <c r="I40" s="46">
        <f t="shared" si="5"/>
        <v>2.0893708638287194E-2</v>
      </c>
      <c r="J40" s="46">
        <f t="shared" si="5"/>
        <v>2.2726743248520635E-2</v>
      </c>
      <c r="K40" s="46">
        <f t="shared" si="5"/>
        <v>2.1619007513636525E-2</v>
      </c>
    </row>
    <row r="41" spans="1:11">
      <c r="A41" s="20" t="s">
        <v>37</v>
      </c>
      <c r="B41" s="46">
        <f t="shared" ref="B41:K41" si="6">B32/B$33</f>
        <v>4.0468747649956067E-2</v>
      </c>
      <c r="C41" s="46">
        <f t="shared" si="6"/>
        <v>4.0785908529598028E-2</v>
      </c>
      <c r="D41" s="46">
        <f t="shared" si="6"/>
        <v>4.1717119049912245E-2</v>
      </c>
      <c r="E41" s="46">
        <f t="shared" si="6"/>
        <v>5.0250443205353032E-2</v>
      </c>
      <c r="F41" s="46">
        <f t="shared" si="6"/>
        <v>6.5307285346131186E-2</v>
      </c>
      <c r="G41" s="46">
        <f t="shared" si="6"/>
        <v>6.0486616507327944E-2</v>
      </c>
      <c r="H41" s="46">
        <f t="shared" si="6"/>
        <v>7.6996678386376347E-2</v>
      </c>
      <c r="I41" s="46">
        <f t="shared" si="6"/>
        <v>7.8352764434904396E-2</v>
      </c>
      <c r="J41" s="46">
        <f t="shared" si="6"/>
        <v>9.1421264682450237E-2</v>
      </c>
      <c r="K41" s="46">
        <f t="shared" si="6"/>
        <v>9.6834514674049132E-2</v>
      </c>
    </row>
    <row r="42" spans="1:11">
      <c r="A42" s="16" t="s">
        <v>382</v>
      </c>
      <c r="B42" s="46">
        <f>SUM(B37:B41)</f>
        <v>1</v>
      </c>
      <c r="C42" s="46">
        <f t="shared" ref="C42:K42" si="7">SUM(C37:C41)</f>
        <v>1</v>
      </c>
      <c r="D42" s="46">
        <f t="shared" si="7"/>
        <v>1.0000000000000002</v>
      </c>
      <c r="E42" s="46">
        <f t="shared" si="7"/>
        <v>0.99999999999999989</v>
      </c>
      <c r="F42" s="46">
        <f t="shared" si="7"/>
        <v>0.99999999999999989</v>
      </c>
      <c r="G42" s="46">
        <f t="shared" si="7"/>
        <v>1.0000000000000002</v>
      </c>
      <c r="H42" s="46">
        <f t="shared" si="7"/>
        <v>1</v>
      </c>
      <c r="I42" s="46">
        <f t="shared" si="7"/>
        <v>0.99999999999999989</v>
      </c>
      <c r="J42" s="46">
        <f t="shared" si="7"/>
        <v>1</v>
      </c>
      <c r="K42" s="46">
        <f t="shared" si="7"/>
        <v>1</v>
      </c>
    </row>
    <row r="44" spans="1:11">
      <c r="A44" s="16" t="s">
        <v>384</v>
      </c>
      <c r="B44" s="16" t="s">
        <v>316</v>
      </c>
      <c r="C44" s="16" t="s">
        <v>317</v>
      </c>
      <c r="D44" s="16" t="s">
        <v>325</v>
      </c>
      <c r="E44" s="16" t="s">
        <v>318</v>
      </c>
      <c r="F44" s="16" t="s">
        <v>319</v>
      </c>
      <c r="G44" s="16" t="s">
        <v>320</v>
      </c>
      <c r="H44" s="16" t="s">
        <v>321</v>
      </c>
      <c r="I44" s="16" t="s">
        <v>322</v>
      </c>
      <c r="J44" s="16" t="s">
        <v>323</v>
      </c>
      <c r="K44" s="16" t="s">
        <v>324</v>
      </c>
    </row>
    <row r="45" spans="1:11">
      <c r="A45" s="20" t="s">
        <v>144</v>
      </c>
      <c r="B45" s="17">
        <f>'INCOME DECILE 1'!I254</f>
        <v>0.14847497090425019</v>
      </c>
      <c r="C45" s="17">
        <f>'INCOME DECILE 2'!I254</f>
        <v>0.10811284289144431</v>
      </c>
      <c r="D45" s="17">
        <f>'INCOME DECILE 3'!I254</f>
        <v>0.18883709891705605</v>
      </c>
      <c r="E45" s="17">
        <f>'INCOME DECILE 4'!I254</f>
        <v>0.28685940980529884</v>
      </c>
      <c r="F45" s="17">
        <f>'INCOME DECILE 5'!I254</f>
        <v>0.28253489608964116</v>
      </c>
      <c r="G45" s="17">
        <f>'INCOME DECILE 6'!I254</f>
        <v>0.38488172069354171</v>
      </c>
      <c r="H45" s="17">
        <f>'INCOME DECILE 7'!I254</f>
        <v>0.40650428927183058</v>
      </c>
      <c r="I45" s="17">
        <f>'INCOME DECILE 8'!I254</f>
        <v>0.45119093100029428</v>
      </c>
      <c r="J45" s="17">
        <f>'INCOME DECILE 9'!I254</f>
        <v>0.52542841645241933</v>
      </c>
      <c r="K45" s="17">
        <f>'INCOME DECILE 10'!I254</f>
        <v>0.80147654196857387</v>
      </c>
    </row>
    <row r="46" spans="1:11">
      <c r="A46" s="20" t="s">
        <v>150</v>
      </c>
      <c r="B46" s="17">
        <f>'INCOME DECILE 1'!I260</f>
        <v>1.6273141271711025</v>
      </c>
      <c r="C46" s="17">
        <f>'INCOME DECILE 2'!I260</f>
        <v>1.8385794699968248</v>
      </c>
      <c r="D46" s="17">
        <f>'INCOME DECILE 3'!I260</f>
        <v>2.3581780158654921</v>
      </c>
      <c r="E46" s="17">
        <f>'INCOME DECILE 4'!I260</f>
        <v>3.4202146041245278</v>
      </c>
      <c r="F46" s="17">
        <f>'INCOME DECILE 5'!I260</f>
        <v>3.6143503245589752</v>
      </c>
      <c r="G46" s="17">
        <f>'INCOME DECILE 6'!I260</f>
        <v>3.7285478071674727</v>
      </c>
      <c r="H46" s="17">
        <f>'INCOME DECILE 7'!I260</f>
        <v>4.8476831367307591</v>
      </c>
      <c r="I46" s="17">
        <f>'INCOME DECILE 8'!I260</f>
        <v>5.1959854586866783</v>
      </c>
      <c r="J46" s="17">
        <f>'INCOME DECILE 9'!I260</f>
        <v>5.4358001721645257</v>
      </c>
      <c r="K46" s="17">
        <f>'INCOME DECILE 10'!I260</f>
        <v>7.4057067471611226</v>
      </c>
    </row>
    <row r="47" spans="1:11">
      <c r="A47" s="20" t="s">
        <v>158</v>
      </c>
      <c r="B47" s="17">
        <f>'INCOME DECILE 1'!I271</f>
        <v>0.31321975395334167</v>
      </c>
      <c r="C47" s="17">
        <f>'INCOME DECILE 2'!I271</f>
        <v>0.32745701549667539</v>
      </c>
      <c r="D47" s="17">
        <f>'INCOME DECILE 3'!I271</f>
        <v>0.43660935399556716</v>
      </c>
      <c r="E47" s="17">
        <f>'INCOME DECILE 4'!I271</f>
        <v>0.57423621558112636</v>
      </c>
      <c r="F47" s="17">
        <f>'INCOME DECILE 5'!I271</f>
        <v>0.66440553868890662</v>
      </c>
      <c r="G47" s="17">
        <f>'INCOME DECILE 6'!I271</f>
        <v>0.95864227725113649</v>
      </c>
      <c r="H47" s="17">
        <f>'INCOME DECILE 7'!I271</f>
        <v>1.0915233849889179</v>
      </c>
      <c r="I47" s="17">
        <f>'INCOME DECILE 8'!I271</f>
        <v>1.4237261543333712</v>
      </c>
      <c r="J47" s="17">
        <f>'INCOME DECILE 9'!I271</f>
        <v>1.8935557852633835</v>
      </c>
      <c r="K47" s="17">
        <f>'INCOME DECILE 10'!I271</f>
        <v>2.3823684315845077</v>
      </c>
    </row>
    <row r="48" spans="1:11">
      <c r="A48" s="16" t="s">
        <v>385</v>
      </c>
      <c r="B48" s="17">
        <f>B4:K4</f>
        <v>2.0890088520286945</v>
      </c>
      <c r="C48" s="17">
        <f>C4:L4</f>
        <v>2.2741493283849445</v>
      </c>
      <c r="D48" s="17" t="e">
        <f>#REF!</f>
        <v>#REF!</v>
      </c>
      <c r="E48" s="17" t="e">
        <f>#REF!</f>
        <v>#REF!</v>
      </c>
      <c r="F48" s="17" t="e">
        <f>#REF!</f>
        <v>#REF!</v>
      </c>
      <c r="G48" s="17" t="e">
        <f>#REF!</f>
        <v>#REF!</v>
      </c>
      <c r="H48" s="17" t="e">
        <f>#REF!</f>
        <v>#REF!</v>
      </c>
      <c r="I48" s="17" t="e">
        <f>#REF!</f>
        <v>#REF!</v>
      </c>
      <c r="J48" s="17" t="e">
        <f>#REF!</f>
        <v>#REF!</v>
      </c>
      <c r="K48" s="17" t="e">
        <f>#REF!</f>
        <v>#REF!</v>
      </c>
    </row>
    <row r="49" spans="1:11">
      <c r="B49" s="17">
        <f>SUM(B45:B47)</f>
        <v>2.0890088520286945</v>
      </c>
      <c r="C49" s="17">
        <f t="shared" ref="C49:K49" si="8">SUM(C45:C47)</f>
        <v>2.2741493283849445</v>
      </c>
      <c r="D49" s="17">
        <f t="shared" si="8"/>
        <v>2.9836244687781157</v>
      </c>
      <c r="E49" s="17">
        <f t="shared" si="8"/>
        <v>4.2813102295109529</v>
      </c>
      <c r="F49" s="17">
        <f t="shared" si="8"/>
        <v>4.5612907593375231</v>
      </c>
      <c r="G49" s="17">
        <f t="shared" si="8"/>
        <v>5.0720718051121505</v>
      </c>
      <c r="H49" s="17">
        <f t="shared" si="8"/>
        <v>6.3457108109915072</v>
      </c>
      <c r="I49" s="17">
        <f t="shared" si="8"/>
        <v>7.0709025440203437</v>
      </c>
      <c r="J49" s="17">
        <f t="shared" si="8"/>
        <v>7.854784373880328</v>
      </c>
      <c r="K49" s="17">
        <f t="shared" si="8"/>
        <v>10.589551720714205</v>
      </c>
    </row>
    <row r="51" spans="1:11">
      <c r="A51" s="16" t="s">
        <v>384</v>
      </c>
      <c r="B51" s="16" t="s">
        <v>316</v>
      </c>
      <c r="C51" s="16" t="s">
        <v>317</v>
      </c>
      <c r="D51" s="16" t="s">
        <v>325</v>
      </c>
      <c r="E51" s="16" t="s">
        <v>318</v>
      </c>
      <c r="F51" s="16" t="s">
        <v>319</v>
      </c>
      <c r="G51" s="16" t="s">
        <v>320</v>
      </c>
      <c r="H51" s="16" t="s">
        <v>321</v>
      </c>
      <c r="I51" s="16" t="s">
        <v>322</v>
      </c>
      <c r="J51" s="16" t="s">
        <v>323</v>
      </c>
      <c r="K51" s="16" t="s">
        <v>324</v>
      </c>
    </row>
    <row r="52" spans="1:11">
      <c r="A52" s="20" t="s">
        <v>144</v>
      </c>
      <c r="B52" s="47">
        <f>B45/B$48</f>
        <v>7.1074361776907749E-2</v>
      </c>
      <c r="C52" s="47">
        <f t="shared" ref="C52:K52" si="9">C45/C$48</f>
        <v>4.7539904940289868E-2</v>
      </c>
      <c r="D52" s="47" t="e">
        <f t="shared" si="9"/>
        <v>#REF!</v>
      </c>
      <c r="E52" s="47" t="e">
        <f t="shared" si="9"/>
        <v>#REF!</v>
      </c>
      <c r="F52" s="47" t="e">
        <f t="shared" si="9"/>
        <v>#REF!</v>
      </c>
      <c r="G52" s="47" t="e">
        <f t="shared" si="9"/>
        <v>#REF!</v>
      </c>
      <c r="H52" s="47" t="e">
        <f t="shared" si="9"/>
        <v>#REF!</v>
      </c>
      <c r="I52" s="47" t="e">
        <f t="shared" si="9"/>
        <v>#REF!</v>
      </c>
      <c r="J52" s="47" t="e">
        <f t="shared" si="9"/>
        <v>#REF!</v>
      </c>
      <c r="K52" s="47" t="e">
        <f t="shared" si="9"/>
        <v>#REF!</v>
      </c>
    </row>
    <row r="53" spans="1:11">
      <c r="A53" s="20" t="s">
        <v>150</v>
      </c>
      <c r="B53" s="47">
        <f t="shared" ref="B53:K53" si="10">B46/B$48</f>
        <v>0.77898862208782527</v>
      </c>
      <c r="C53" s="47">
        <f t="shared" si="10"/>
        <v>0.80846910405067696</v>
      </c>
      <c r="D53" s="47" t="e">
        <f t="shared" si="10"/>
        <v>#REF!</v>
      </c>
      <c r="E53" s="47" t="e">
        <f t="shared" si="10"/>
        <v>#REF!</v>
      </c>
      <c r="F53" s="47" t="e">
        <f t="shared" si="10"/>
        <v>#REF!</v>
      </c>
      <c r="G53" s="47" t="e">
        <f t="shared" si="10"/>
        <v>#REF!</v>
      </c>
      <c r="H53" s="47" t="e">
        <f t="shared" si="10"/>
        <v>#REF!</v>
      </c>
      <c r="I53" s="47" t="e">
        <f t="shared" si="10"/>
        <v>#REF!</v>
      </c>
      <c r="J53" s="47" t="e">
        <f t="shared" si="10"/>
        <v>#REF!</v>
      </c>
      <c r="K53" s="47" t="e">
        <f t="shared" si="10"/>
        <v>#REF!</v>
      </c>
    </row>
    <row r="54" spans="1:11">
      <c r="A54" s="20" t="s">
        <v>158</v>
      </c>
      <c r="B54" s="47">
        <f t="shared" ref="B54:K54" si="11">B47/B$48</f>
        <v>0.14993701613526686</v>
      </c>
      <c r="C54" s="47">
        <f t="shared" si="11"/>
        <v>0.14399099100903318</v>
      </c>
      <c r="D54" s="47" t="e">
        <f t="shared" si="11"/>
        <v>#REF!</v>
      </c>
      <c r="E54" s="47" t="e">
        <f t="shared" si="11"/>
        <v>#REF!</v>
      </c>
      <c r="F54" s="47" t="e">
        <f t="shared" si="11"/>
        <v>#REF!</v>
      </c>
      <c r="G54" s="47" t="e">
        <f t="shared" si="11"/>
        <v>#REF!</v>
      </c>
      <c r="H54" s="47" t="e">
        <f t="shared" si="11"/>
        <v>#REF!</v>
      </c>
      <c r="I54" s="47" t="e">
        <f t="shared" si="11"/>
        <v>#REF!</v>
      </c>
      <c r="J54" s="47" t="e">
        <f t="shared" si="11"/>
        <v>#REF!</v>
      </c>
      <c r="K54" s="47" t="e">
        <f t="shared" si="11"/>
        <v>#REF!</v>
      </c>
    </row>
    <row r="55" spans="1:11">
      <c r="A55" s="16" t="s">
        <v>385</v>
      </c>
      <c r="B55" s="47">
        <f t="shared" ref="B55:K55" si="12">B48/B$48</f>
        <v>1</v>
      </c>
      <c r="C55" s="47">
        <f t="shared" si="12"/>
        <v>1</v>
      </c>
      <c r="D55" s="47" t="e">
        <f t="shared" si="12"/>
        <v>#REF!</v>
      </c>
      <c r="E55" s="47" t="e">
        <f t="shared" si="12"/>
        <v>#REF!</v>
      </c>
      <c r="F55" s="47" t="e">
        <f t="shared" si="12"/>
        <v>#REF!</v>
      </c>
      <c r="G55" s="47" t="e">
        <f t="shared" si="12"/>
        <v>#REF!</v>
      </c>
      <c r="H55" s="47" t="e">
        <f t="shared" si="12"/>
        <v>#REF!</v>
      </c>
      <c r="I55" s="47" t="e">
        <f t="shared" si="12"/>
        <v>#REF!</v>
      </c>
      <c r="J55" s="47" t="e">
        <f t="shared" si="12"/>
        <v>#REF!</v>
      </c>
      <c r="K55" s="47" t="e">
        <f t="shared" si="12"/>
        <v>#REF!</v>
      </c>
    </row>
  </sheetData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58"/>
  <sheetViews>
    <sheetView topLeftCell="A425" workbookViewId="0">
      <selection activeCell="B452" sqref="B452:B557"/>
    </sheetView>
  </sheetViews>
  <sheetFormatPr defaultRowHeight="11.25"/>
  <cols>
    <col min="1" max="1" width="25.42578125" style="20" customWidth="1"/>
    <col min="2" max="2" width="34.85546875" style="18" customWidth="1"/>
    <col min="3" max="3" width="31.7109375" style="18" customWidth="1"/>
    <col min="4" max="4" width="29" style="18" customWidth="1"/>
    <col min="5" max="6" width="28.42578125" style="18" customWidth="1"/>
    <col min="7" max="7" width="9.140625" style="18"/>
    <col min="8" max="8" width="16.7109375" style="19" customWidth="1"/>
    <col min="9" max="9" width="10.5703125" style="18" bestFit="1" customWidth="1"/>
    <col min="10" max="11" width="9.140625" style="18"/>
    <col min="12" max="12" width="9.140625" style="18" customWidth="1"/>
    <col min="13" max="16384" width="9.140625" style="18"/>
  </cols>
  <sheetData>
    <row r="1" spans="1:8" ht="21">
      <c r="A1" s="51" t="s">
        <v>282</v>
      </c>
      <c r="B1" s="52"/>
      <c r="C1" s="52"/>
      <c r="D1" s="53"/>
      <c r="E1" s="45" t="s">
        <v>283</v>
      </c>
      <c r="H1" s="44"/>
    </row>
    <row r="2" spans="1:8" ht="12.75">
      <c r="A2" s="54" t="s">
        <v>284</v>
      </c>
      <c r="B2" s="55"/>
      <c r="C2" s="56"/>
      <c r="D2" s="41" t="s">
        <v>285</v>
      </c>
      <c r="E2" s="41" t="s">
        <v>285</v>
      </c>
      <c r="H2" s="44"/>
    </row>
    <row r="3" spans="1:8" ht="12.75">
      <c r="A3" s="57" t="s">
        <v>286</v>
      </c>
      <c r="B3" s="58"/>
      <c r="C3" s="59"/>
      <c r="D3" s="41" t="s">
        <v>285</v>
      </c>
      <c r="E3" s="10">
        <v>447.6</v>
      </c>
      <c r="H3" s="44"/>
    </row>
    <row r="4" spans="1:8" ht="12.75">
      <c r="A4" s="60" t="s">
        <v>286</v>
      </c>
      <c r="B4" s="63" t="s">
        <v>5</v>
      </c>
      <c r="C4" s="64"/>
      <c r="D4" s="41" t="s">
        <v>285</v>
      </c>
      <c r="E4" s="8">
        <v>87.8</v>
      </c>
      <c r="H4" s="44"/>
    </row>
    <row r="5" spans="1:8" ht="12.75">
      <c r="A5" s="61"/>
      <c r="B5" s="48" t="s">
        <v>5</v>
      </c>
      <c r="C5" s="43" t="s">
        <v>11</v>
      </c>
      <c r="D5" s="41" t="s">
        <v>285</v>
      </c>
      <c r="E5" s="10">
        <v>13.4</v>
      </c>
      <c r="H5" s="44"/>
    </row>
    <row r="6" spans="1:8" ht="12.75">
      <c r="A6" s="61"/>
      <c r="B6" s="49"/>
      <c r="C6" s="43" t="s">
        <v>287</v>
      </c>
      <c r="D6" s="41" t="s">
        <v>285</v>
      </c>
      <c r="E6" s="8">
        <v>13.3</v>
      </c>
      <c r="H6" s="44"/>
    </row>
    <row r="7" spans="1:8" ht="12.75">
      <c r="A7" s="61"/>
      <c r="B7" s="49"/>
      <c r="C7" s="43" t="s">
        <v>24</v>
      </c>
      <c r="D7" s="41" t="s">
        <v>285</v>
      </c>
      <c r="E7" s="10">
        <v>43.4</v>
      </c>
      <c r="H7" s="44"/>
    </row>
    <row r="8" spans="1:8" ht="12.75">
      <c r="A8" s="61"/>
      <c r="B8" s="49"/>
      <c r="C8" s="43" t="s">
        <v>33</v>
      </c>
      <c r="D8" s="41" t="s">
        <v>285</v>
      </c>
      <c r="E8" s="8">
        <v>4.8</v>
      </c>
      <c r="H8" s="44"/>
    </row>
    <row r="9" spans="1:8" ht="21">
      <c r="A9" s="61"/>
      <c r="B9" s="50"/>
      <c r="C9" s="43" t="s">
        <v>37</v>
      </c>
      <c r="D9" s="41" t="s">
        <v>285</v>
      </c>
      <c r="E9" s="10">
        <v>12.8</v>
      </c>
      <c r="H9" s="44"/>
    </row>
    <row r="10" spans="1:8" ht="12.75" customHeight="1">
      <c r="A10" s="61"/>
      <c r="B10" s="63" t="s">
        <v>288</v>
      </c>
      <c r="C10" s="64"/>
      <c r="D10" s="41" t="s">
        <v>285</v>
      </c>
      <c r="E10" s="8">
        <v>13.1</v>
      </c>
      <c r="H10" s="44"/>
    </row>
    <row r="11" spans="1:8" ht="12.75" customHeight="1">
      <c r="A11" s="61"/>
      <c r="B11" s="48" t="s">
        <v>288</v>
      </c>
      <c r="C11" s="43" t="s">
        <v>44</v>
      </c>
      <c r="D11" s="41" t="s">
        <v>285</v>
      </c>
      <c r="E11" s="10">
        <v>8</v>
      </c>
      <c r="H11" s="44"/>
    </row>
    <row r="12" spans="1:8" ht="12.75">
      <c r="A12" s="61"/>
      <c r="B12" s="49"/>
      <c r="C12" s="43" t="s">
        <v>49</v>
      </c>
      <c r="D12" s="41" t="s">
        <v>285</v>
      </c>
      <c r="E12" s="8">
        <v>5.0999999999999996</v>
      </c>
      <c r="H12" s="44"/>
    </row>
    <row r="13" spans="1:8" ht="12.75">
      <c r="A13" s="61"/>
      <c r="B13" s="50"/>
      <c r="C13" s="43" t="s">
        <v>50</v>
      </c>
      <c r="D13" s="41" t="s">
        <v>285</v>
      </c>
      <c r="E13" s="10" t="s">
        <v>289</v>
      </c>
      <c r="H13" s="44"/>
    </row>
    <row r="14" spans="1:8" ht="12.75">
      <c r="A14" s="61"/>
      <c r="B14" s="63" t="s">
        <v>52</v>
      </c>
      <c r="C14" s="64"/>
      <c r="D14" s="41" t="s">
        <v>285</v>
      </c>
      <c r="E14" s="8">
        <v>12.1</v>
      </c>
      <c r="H14" s="44"/>
    </row>
    <row r="15" spans="1:8" ht="12.75">
      <c r="A15" s="61"/>
      <c r="B15" s="48" t="s">
        <v>52</v>
      </c>
      <c r="C15" s="43" t="s">
        <v>53</v>
      </c>
      <c r="D15" s="41" t="s">
        <v>285</v>
      </c>
      <c r="E15" s="10">
        <v>9.8000000000000007</v>
      </c>
      <c r="H15" s="44"/>
    </row>
    <row r="16" spans="1:8" ht="12.75">
      <c r="A16" s="61"/>
      <c r="B16" s="50"/>
      <c r="C16" s="43" t="s">
        <v>61</v>
      </c>
      <c r="D16" s="41" t="s">
        <v>285</v>
      </c>
      <c r="E16" s="8">
        <v>2.2000000000000002</v>
      </c>
      <c r="H16" s="44"/>
    </row>
    <row r="17" spans="1:8" ht="12.75">
      <c r="A17" s="61"/>
      <c r="B17" s="63" t="s">
        <v>70</v>
      </c>
      <c r="C17" s="64"/>
      <c r="D17" s="41" t="s">
        <v>285</v>
      </c>
      <c r="E17" s="10">
        <v>130.1</v>
      </c>
      <c r="H17" s="44"/>
    </row>
    <row r="18" spans="1:8" ht="12.75">
      <c r="A18" s="61"/>
      <c r="B18" s="48" t="s">
        <v>70</v>
      </c>
      <c r="C18" s="43" t="s">
        <v>71</v>
      </c>
      <c r="D18" s="41" t="s">
        <v>285</v>
      </c>
      <c r="E18" s="8">
        <v>54.7</v>
      </c>
      <c r="H18" s="44"/>
    </row>
    <row r="19" spans="1:8" ht="12.75">
      <c r="A19" s="61"/>
      <c r="B19" s="49"/>
      <c r="C19" s="43" t="s">
        <v>74</v>
      </c>
      <c r="D19" s="41" t="s">
        <v>285</v>
      </c>
      <c r="E19" s="10">
        <v>20.399999999999999</v>
      </c>
      <c r="H19" s="44"/>
    </row>
    <row r="20" spans="1:8" ht="12.75">
      <c r="A20" s="61"/>
      <c r="B20" s="49"/>
      <c r="C20" s="43" t="s">
        <v>81</v>
      </c>
      <c r="D20" s="41" t="s">
        <v>285</v>
      </c>
      <c r="E20" s="8" t="s">
        <v>289</v>
      </c>
      <c r="H20" s="44"/>
    </row>
    <row r="21" spans="1:8" ht="12.75">
      <c r="A21" s="61"/>
      <c r="B21" s="49"/>
      <c r="C21" s="43" t="s">
        <v>85</v>
      </c>
      <c r="D21" s="41" t="s">
        <v>285</v>
      </c>
      <c r="E21" s="10">
        <v>18</v>
      </c>
      <c r="H21" s="44"/>
    </row>
    <row r="22" spans="1:8" ht="12.75">
      <c r="A22" s="61"/>
      <c r="B22" s="49"/>
      <c r="C22" s="43" t="s">
        <v>93</v>
      </c>
      <c r="D22" s="41" t="s">
        <v>285</v>
      </c>
      <c r="E22" s="8">
        <v>27.7</v>
      </c>
      <c r="H22" s="44"/>
    </row>
    <row r="23" spans="1:8" ht="12.75">
      <c r="A23" s="61"/>
      <c r="B23" s="50"/>
      <c r="C23" s="43" t="s">
        <v>103</v>
      </c>
      <c r="D23" s="41" t="s">
        <v>285</v>
      </c>
      <c r="E23" s="10" t="s">
        <v>289</v>
      </c>
      <c r="H23" s="44"/>
    </row>
    <row r="24" spans="1:8" ht="12.75">
      <c r="A24" s="61"/>
      <c r="B24" s="63" t="s">
        <v>106</v>
      </c>
      <c r="C24" s="64"/>
      <c r="D24" s="41" t="s">
        <v>285</v>
      </c>
      <c r="E24" s="8">
        <v>24.5</v>
      </c>
      <c r="H24" s="44"/>
    </row>
    <row r="25" spans="1:8" ht="21">
      <c r="A25" s="61"/>
      <c r="B25" s="48" t="s">
        <v>106</v>
      </c>
      <c r="C25" s="43" t="s">
        <v>290</v>
      </c>
      <c r="D25" s="41" t="s">
        <v>285</v>
      </c>
      <c r="E25" s="10">
        <v>7.1</v>
      </c>
      <c r="H25" s="44"/>
    </row>
    <row r="26" spans="1:8" ht="12.75">
      <c r="A26" s="61"/>
      <c r="B26" s="49"/>
      <c r="C26" s="43" t="s">
        <v>112</v>
      </c>
      <c r="D26" s="41" t="s">
        <v>285</v>
      </c>
      <c r="E26" s="8" t="s">
        <v>289</v>
      </c>
      <c r="H26" s="44"/>
    </row>
    <row r="27" spans="1:8" ht="12.75">
      <c r="A27" s="61"/>
      <c r="B27" s="49"/>
      <c r="C27" s="43" t="s">
        <v>113</v>
      </c>
      <c r="D27" s="41" t="s">
        <v>285</v>
      </c>
      <c r="E27" s="10">
        <v>6.4</v>
      </c>
      <c r="H27" s="44"/>
    </row>
    <row r="28" spans="1:8" ht="21">
      <c r="A28" s="61"/>
      <c r="B28" s="49"/>
      <c r="C28" s="43" t="s">
        <v>291</v>
      </c>
      <c r="D28" s="41" t="s">
        <v>285</v>
      </c>
      <c r="E28" s="8">
        <v>0.9</v>
      </c>
      <c r="H28" s="44"/>
    </row>
    <row r="29" spans="1:8" ht="21">
      <c r="A29" s="61"/>
      <c r="B29" s="49"/>
      <c r="C29" s="43" t="s">
        <v>121</v>
      </c>
      <c r="D29" s="41" t="s">
        <v>285</v>
      </c>
      <c r="E29" s="10">
        <v>2.4</v>
      </c>
      <c r="H29" s="44"/>
    </row>
    <row r="30" spans="1:8" ht="21">
      <c r="A30" s="61"/>
      <c r="B30" s="50"/>
      <c r="C30" s="43" t="s">
        <v>124</v>
      </c>
      <c r="D30" s="41" t="s">
        <v>285</v>
      </c>
      <c r="E30" s="8">
        <v>5.6</v>
      </c>
      <c r="H30" s="44"/>
    </row>
    <row r="31" spans="1:8" ht="12.75">
      <c r="A31" s="61"/>
      <c r="B31" s="63" t="s">
        <v>130</v>
      </c>
      <c r="C31" s="64"/>
      <c r="D31" s="41" t="s">
        <v>285</v>
      </c>
      <c r="E31" s="10">
        <v>12.3</v>
      </c>
      <c r="H31" s="44"/>
    </row>
    <row r="32" spans="1:8" ht="21">
      <c r="A32" s="61"/>
      <c r="B32" s="48" t="s">
        <v>130</v>
      </c>
      <c r="C32" s="43" t="s">
        <v>131</v>
      </c>
      <c r="D32" s="41" t="s">
        <v>285</v>
      </c>
      <c r="E32" s="8">
        <v>4.7</v>
      </c>
      <c r="H32" s="44"/>
    </row>
    <row r="33" spans="1:8" ht="12.75">
      <c r="A33" s="61"/>
      <c r="B33" s="49"/>
      <c r="C33" s="43" t="s">
        <v>135</v>
      </c>
      <c r="D33" s="41" t="s">
        <v>285</v>
      </c>
      <c r="E33" s="10" t="s">
        <v>289</v>
      </c>
      <c r="H33" s="44"/>
    </row>
    <row r="34" spans="1:8" ht="12.75">
      <c r="A34" s="61"/>
      <c r="B34" s="50"/>
      <c r="C34" s="43" t="s">
        <v>140</v>
      </c>
      <c r="D34" s="41" t="s">
        <v>285</v>
      </c>
      <c r="E34" s="8" t="s">
        <v>289</v>
      </c>
      <c r="H34" s="44"/>
    </row>
    <row r="35" spans="1:8" ht="12.75">
      <c r="A35" s="61"/>
      <c r="B35" s="63" t="s">
        <v>143</v>
      </c>
      <c r="C35" s="64"/>
      <c r="D35" s="41" t="s">
        <v>285</v>
      </c>
      <c r="E35" s="10">
        <v>54.1</v>
      </c>
      <c r="H35" s="44"/>
    </row>
    <row r="36" spans="1:8" ht="12.75">
      <c r="A36" s="61"/>
      <c r="B36" s="48" t="s">
        <v>143</v>
      </c>
      <c r="C36" s="43" t="s">
        <v>144</v>
      </c>
      <c r="D36" s="41" t="s">
        <v>285</v>
      </c>
      <c r="E36" s="8">
        <v>15</v>
      </c>
      <c r="H36" s="44"/>
    </row>
    <row r="37" spans="1:8" ht="21">
      <c r="A37" s="61"/>
      <c r="B37" s="49"/>
      <c r="C37" s="43" t="s">
        <v>150</v>
      </c>
      <c r="D37" s="41" t="s">
        <v>285</v>
      </c>
      <c r="E37" s="10">
        <v>32.200000000000003</v>
      </c>
      <c r="H37" s="44"/>
    </row>
    <row r="38" spans="1:8" ht="12.75">
      <c r="A38" s="61"/>
      <c r="B38" s="50"/>
      <c r="C38" s="43" t="s">
        <v>158</v>
      </c>
      <c r="D38" s="41" t="s">
        <v>285</v>
      </c>
      <c r="E38" s="8">
        <v>6.9</v>
      </c>
      <c r="H38" s="44"/>
    </row>
    <row r="39" spans="1:8" ht="12.75">
      <c r="A39" s="61"/>
      <c r="B39" s="63" t="s">
        <v>170</v>
      </c>
      <c r="C39" s="64"/>
      <c r="D39" s="41" t="s">
        <v>285</v>
      </c>
      <c r="E39" s="10">
        <v>20.3</v>
      </c>
      <c r="H39" s="44"/>
    </row>
    <row r="40" spans="1:8" ht="12.75">
      <c r="A40" s="61"/>
      <c r="B40" s="48" t="s">
        <v>170</v>
      </c>
      <c r="C40" s="43" t="s">
        <v>171</v>
      </c>
      <c r="D40" s="41" t="s">
        <v>285</v>
      </c>
      <c r="E40" s="8">
        <v>1.1000000000000001</v>
      </c>
      <c r="H40" s="44"/>
    </row>
    <row r="41" spans="1:8" ht="12.75">
      <c r="A41" s="61"/>
      <c r="B41" s="49"/>
      <c r="C41" s="43" t="s">
        <v>173</v>
      </c>
      <c r="D41" s="41" t="s">
        <v>285</v>
      </c>
      <c r="E41" s="10" t="s">
        <v>289</v>
      </c>
      <c r="H41" s="44"/>
    </row>
    <row r="42" spans="1:8" ht="12.75">
      <c r="A42" s="61"/>
      <c r="B42" s="50"/>
      <c r="C42" s="43" t="s">
        <v>174</v>
      </c>
      <c r="D42" s="41" t="s">
        <v>285</v>
      </c>
      <c r="E42" s="8">
        <v>18.8</v>
      </c>
      <c r="H42" s="44"/>
    </row>
    <row r="43" spans="1:8" ht="12.75">
      <c r="A43" s="61"/>
      <c r="B43" s="63" t="s">
        <v>177</v>
      </c>
      <c r="C43" s="64"/>
      <c r="D43" s="41" t="s">
        <v>285</v>
      </c>
      <c r="E43" s="10">
        <v>46</v>
      </c>
      <c r="H43" s="44"/>
    </row>
    <row r="44" spans="1:8" ht="21">
      <c r="A44" s="61"/>
      <c r="B44" s="48" t="s">
        <v>177</v>
      </c>
      <c r="C44" s="43" t="s">
        <v>178</v>
      </c>
      <c r="D44" s="41" t="s">
        <v>285</v>
      </c>
      <c r="E44" s="8">
        <v>5.0999999999999996</v>
      </c>
      <c r="H44" s="44"/>
    </row>
    <row r="45" spans="1:8" ht="21">
      <c r="A45" s="61"/>
      <c r="B45" s="49"/>
      <c r="C45" s="43" t="s">
        <v>183</v>
      </c>
      <c r="D45" s="41" t="s">
        <v>285</v>
      </c>
      <c r="E45" s="10" t="s">
        <v>289</v>
      </c>
      <c r="H45" s="44"/>
    </row>
    <row r="46" spans="1:8" ht="21">
      <c r="A46" s="61"/>
      <c r="B46" s="49"/>
      <c r="C46" s="43" t="s">
        <v>184</v>
      </c>
      <c r="D46" s="41" t="s">
        <v>285</v>
      </c>
      <c r="E46" s="8">
        <v>11.9</v>
      </c>
      <c r="H46" s="44"/>
    </row>
    <row r="47" spans="1:8" ht="12.75">
      <c r="A47" s="61"/>
      <c r="B47" s="49"/>
      <c r="C47" s="43" t="s">
        <v>190</v>
      </c>
      <c r="D47" s="41" t="s">
        <v>285</v>
      </c>
      <c r="E47" s="10">
        <v>13.6</v>
      </c>
      <c r="H47" s="44"/>
    </row>
    <row r="48" spans="1:8" ht="12.75">
      <c r="A48" s="61"/>
      <c r="B48" s="49"/>
      <c r="C48" s="43" t="s">
        <v>292</v>
      </c>
      <c r="D48" s="41" t="s">
        <v>285</v>
      </c>
      <c r="E48" s="8">
        <v>8.6999999999999993</v>
      </c>
      <c r="H48" s="44"/>
    </row>
    <row r="49" spans="1:8" ht="12.75">
      <c r="A49" s="61"/>
      <c r="B49" s="49"/>
      <c r="C49" s="43" t="s">
        <v>205</v>
      </c>
      <c r="D49" s="41" t="s">
        <v>285</v>
      </c>
      <c r="E49" s="10">
        <v>2.5</v>
      </c>
      <c r="H49" s="44"/>
    </row>
    <row r="50" spans="1:8" ht="12.75">
      <c r="A50" s="61"/>
      <c r="B50" s="49"/>
      <c r="C50" s="43" t="s">
        <v>207</v>
      </c>
      <c r="D50" s="41" t="s">
        <v>285</v>
      </c>
      <c r="E50" s="8" t="s">
        <v>289</v>
      </c>
      <c r="H50" s="44"/>
    </row>
    <row r="51" spans="1:8" ht="21">
      <c r="A51" s="61"/>
      <c r="B51" s="50"/>
      <c r="C51" s="43" t="s">
        <v>208</v>
      </c>
      <c r="D51" s="41" t="s">
        <v>285</v>
      </c>
      <c r="E51" s="10">
        <v>1</v>
      </c>
      <c r="H51" s="44"/>
    </row>
    <row r="52" spans="1:8" ht="12.75">
      <c r="A52" s="61"/>
      <c r="B52" s="57" t="s">
        <v>210</v>
      </c>
      <c r="C52" s="59"/>
      <c r="D52" s="41" t="s">
        <v>285</v>
      </c>
      <c r="E52" s="8" t="s">
        <v>289</v>
      </c>
      <c r="H52" s="44"/>
    </row>
    <row r="53" spans="1:8" ht="12.75">
      <c r="A53" s="61"/>
      <c r="B53" s="63" t="s">
        <v>220</v>
      </c>
      <c r="C53" s="64"/>
      <c r="D53" s="41" t="s">
        <v>285</v>
      </c>
      <c r="E53" s="10">
        <v>41.2</v>
      </c>
      <c r="H53" s="44"/>
    </row>
    <row r="54" spans="1:8" ht="12.75">
      <c r="A54" s="61"/>
      <c r="B54" s="48" t="s">
        <v>220</v>
      </c>
      <c r="C54" s="43" t="s">
        <v>221</v>
      </c>
      <c r="D54" s="41" t="s">
        <v>285</v>
      </c>
      <c r="E54" s="8">
        <v>10.4</v>
      </c>
      <c r="H54" s="44"/>
    </row>
    <row r="55" spans="1:8" ht="12.75">
      <c r="A55" s="61"/>
      <c r="B55" s="49"/>
      <c r="C55" s="43" t="s">
        <v>226</v>
      </c>
      <c r="D55" s="41" t="s">
        <v>285</v>
      </c>
      <c r="E55" s="10" t="s">
        <v>289</v>
      </c>
      <c r="H55" s="44"/>
    </row>
    <row r="56" spans="1:8" ht="12.75">
      <c r="A56" s="61"/>
      <c r="B56" s="49"/>
      <c r="C56" s="43" t="s">
        <v>293</v>
      </c>
      <c r="D56" s="41" t="s">
        <v>285</v>
      </c>
      <c r="E56" s="8">
        <v>6.6</v>
      </c>
      <c r="H56" s="44"/>
    </row>
    <row r="57" spans="1:8" ht="12.75">
      <c r="A57" s="61"/>
      <c r="B57" s="49"/>
      <c r="C57" s="43" t="s">
        <v>230</v>
      </c>
      <c r="D57" s="41" t="s">
        <v>285</v>
      </c>
      <c r="E57" s="10">
        <v>20</v>
      </c>
      <c r="H57" s="44"/>
    </row>
    <row r="58" spans="1:8" ht="12.75">
      <c r="A58" s="61"/>
      <c r="B58" s="49"/>
      <c r="C58" s="43" t="s">
        <v>239</v>
      </c>
      <c r="D58" s="41" t="s">
        <v>285</v>
      </c>
      <c r="E58" s="8">
        <v>2.7</v>
      </c>
      <c r="H58" s="44"/>
    </row>
    <row r="59" spans="1:8" ht="12.75">
      <c r="A59" s="61"/>
      <c r="B59" s="50"/>
      <c r="C59" s="43" t="s">
        <v>244</v>
      </c>
      <c r="D59" s="41" t="s">
        <v>285</v>
      </c>
      <c r="E59" s="10" t="s">
        <v>289</v>
      </c>
      <c r="H59" s="44"/>
    </row>
    <row r="60" spans="1:8" ht="12.75">
      <c r="A60" s="61"/>
      <c r="B60" s="63" t="s">
        <v>251</v>
      </c>
      <c r="C60" s="64"/>
      <c r="D60" s="41" t="s">
        <v>285</v>
      </c>
      <c r="E60" s="8">
        <v>15.7</v>
      </c>
      <c r="H60" s="44"/>
    </row>
    <row r="61" spans="1:8" ht="12.75">
      <c r="A61" s="61"/>
      <c r="B61" s="48" t="s">
        <v>251</v>
      </c>
      <c r="C61" s="43" t="s">
        <v>252</v>
      </c>
      <c r="D61" s="41" t="s">
        <v>285</v>
      </c>
      <c r="E61" s="10">
        <v>10.3</v>
      </c>
      <c r="H61" s="44"/>
    </row>
    <row r="62" spans="1:8" ht="12.75">
      <c r="A62" s="61"/>
      <c r="B62" s="49"/>
      <c r="C62" s="43" t="s">
        <v>257</v>
      </c>
      <c r="D62" s="41" t="s">
        <v>285</v>
      </c>
      <c r="E62" s="8">
        <v>0.9</v>
      </c>
      <c r="H62" s="44"/>
    </row>
    <row r="63" spans="1:8" ht="21">
      <c r="A63" s="61"/>
      <c r="B63" s="49"/>
      <c r="C63" s="43" t="s">
        <v>258</v>
      </c>
      <c r="D63" s="41" t="s">
        <v>285</v>
      </c>
      <c r="E63" s="10">
        <v>2.8</v>
      </c>
      <c r="H63" s="44"/>
    </row>
    <row r="64" spans="1:8" ht="12.75">
      <c r="A64" s="61"/>
      <c r="B64" s="49"/>
      <c r="C64" s="43" t="s">
        <v>259</v>
      </c>
      <c r="D64" s="41" t="s">
        <v>285</v>
      </c>
      <c r="E64" s="8" t="s">
        <v>289</v>
      </c>
      <c r="H64" s="44"/>
    </row>
    <row r="65" spans="1:9" ht="21">
      <c r="A65" s="61"/>
      <c r="B65" s="50"/>
      <c r="C65" s="43" t="s">
        <v>261</v>
      </c>
      <c r="D65" s="41" t="s">
        <v>285</v>
      </c>
      <c r="E65" s="10">
        <v>1.7</v>
      </c>
    </row>
    <row r="66" spans="1:9" ht="12.75">
      <c r="A66" s="62"/>
      <c r="B66" s="57" t="s">
        <v>294</v>
      </c>
      <c r="C66" s="59"/>
      <c r="D66" s="41" t="s">
        <v>285</v>
      </c>
      <c r="E66" s="8" t="s">
        <v>289</v>
      </c>
    </row>
    <row r="70" spans="1:9" s="20" customFormat="1">
      <c r="A70" s="20" t="s">
        <v>0</v>
      </c>
      <c r="H70" s="30"/>
    </row>
    <row r="72" spans="1:9">
      <c r="A72" s="20" t="s">
        <v>1</v>
      </c>
      <c r="B72" s="20" t="s">
        <v>2</v>
      </c>
      <c r="C72" s="20" t="s">
        <v>3</v>
      </c>
      <c r="D72" s="20" t="s">
        <v>4</v>
      </c>
    </row>
    <row r="74" spans="1:9" s="20" customFormat="1">
      <c r="A74" s="20" t="s">
        <v>5</v>
      </c>
      <c r="E74" s="20" t="s">
        <v>6</v>
      </c>
      <c r="F74" s="20" t="s">
        <v>7</v>
      </c>
      <c r="G74" s="20" t="s">
        <v>8</v>
      </c>
      <c r="H74" s="30" t="s">
        <v>9</v>
      </c>
      <c r="I74" s="20" t="s">
        <v>10</v>
      </c>
    </row>
    <row r="75" spans="1:9" s="20" customFormat="1">
      <c r="B75" s="20" t="s">
        <v>11</v>
      </c>
      <c r="E75" s="20">
        <f>E5</f>
        <v>13.4</v>
      </c>
      <c r="F75" s="20">
        <f>E75*(365.25/7)</f>
        <v>699.19285714285718</v>
      </c>
      <c r="G75" s="20">
        <v>0.99999999999999989</v>
      </c>
      <c r="H75" s="30"/>
      <c r="I75" s="20">
        <f>SUM(I77,I76)</f>
        <v>0.87297553235365932</v>
      </c>
    </row>
    <row r="76" spans="1:9">
      <c r="C76" s="20" t="s">
        <v>12</v>
      </c>
      <c r="D76" s="20"/>
      <c r="E76" s="18">
        <f>E75*G76</f>
        <v>5.5473118279569889</v>
      </c>
      <c r="F76" s="18">
        <f>E76*(365.25/7)</f>
        <v>289.45080645161289</v>
      </c>
      <c r="G76" s="18">
        <v>0.41397849462365588</v>
      </c>
      <c r="I76" s="18">
        <f>F76*AVERAGE(H78:H79)</f>
        <v>0.36139309672705255</v>
      </c>
    </row>
    <row r="77" spans="1:9">
      <c r="C77" s="20" t="s">
        <v>13</v>
      </c>
      <c r="D77" s="20"/>
      <c r="E77" s="18">
        <f>G77*E75</f>
        <v>7.8526881720430097</v>
      </c>
      <c r="F77" s="18">
        <f>E77*(365.25/7)</f>
        <v>409.74205069124417</v>
      </c>
      <c r="G77" s="18">
        <v>0.58602150537634401</v>
      </c>
      <c r="I77" s="18">
        <f>F77*AVERAGE(H78:H79)</f>
        <v>0.51158243562660677</v>
      </c>
    </row>
    <row r="78" spans="1:9">
      <c r="C78" s="20"/>
      <c r="D78" s="2" t="s">
        <v>15</v>
      </c>
      <c r="H78" s="19">
        <f>B466</f>
        <v>4.00513731321467E-4</v>
      </c>
    </row>
    <row r="79" spans="1:9">
      <c r="C79" s="20"/>
      <c r="D79" s="18" t="s">
        <v>14</v>
      </c>
      <c r="F79" s="20"/>
      <c r="H79" s="19">
        <f>B452</f>
        <v>2.09658137894879E-3</v>
      </c>
    </row>
    <row r="80" spans="1:9" s="20" customFormat="1">
      <c r="B80" s="20" t="s">
        <v>16</v>
      </c>
      <c r="E80" s="20">
        <f>E6</f>
        <v>13.3</v>
      </c>
      <c r="F80" s="20">
        <f>E80*(365.25/7)</f>
        <v>693.97500000000002</v>
      </c>
      <c r="G80" s="20">
        <v>1</v>
      </c>
      <c r="H80" s="30"/>
      <c r="I80" s="20">
        <f>SUM(I81,I84)</f>
        <v>1.2100038143993121</v>
      </c>
    </row>
    <row r="81" spans="1:9">
      <c r="A81" s="18"/>
      <c r="C81" s="20" t="s">
        <v>17</v>
      </c>
      <c r="D81" s="20"/>
      <c r="E81" s="18">
        <f>G81*E80</f>
        <v>11.375744680851065</v>
      </c>
      <c r="F81" s="18">
        <f>E81*(365.25/7)</f>
        <v>593.57010638297879</v>
      </c>
      <c r="G81" s="18">
        <v>0.85531914893617023</v>
      </c>
      <c r="I81" s="18">
        <f>F81*AVERAGE(H82:H83)</f>
        <v>1.1608767844836354</v>
      </c>
    </row>
    <row r="82" spans="1:9">
      <c r="A82" s="18"/>
      <c r="C82" s="20"/>
      <c r="D82" s="2" t="s">
        <v>19</v>
      </c>
      <c r="H82" s="19">
        <f>B455</f>
        <v>4.2646215314859999E-4</v>
      </c>
    </row>
    <row r="83" spans="1:9">
      <c r="A83" s="18"/>
      <c r="C83" s="20"/>
      <c r="D83" s="1" t="s">
        <v>18</v>
      </c>
      <c r="F83" s="20"/>
      <c r="H83" s="19">
        <f>B453</f>
        <v>3.4850447505856098E-3</v>
      </c>
    </row>
    <row r="84" spans="1:9">
      <c r="A84" s="18"/>
      <c r="C84" s="20" t="s">
        <v>21</v>
      </c>
      <c r="D84" s="20"/>
      <c r="E84" s="18">
        <f>G84*E80</f>
        <v>1.924255319148936</v>
      </c>
      <c r="F84" s="18">
        <f>E84*(365.25/7)</f>
        <v>100.40489361702127</v>
      </c>
      <c r="G84" s="18">
        <v>0.14468085106382977</v>
      </c>
      <c r="I84" s="18">
        <f>F84*AVERAGE(H85:H86)</f>
        <v>4.9127029915676815E-2</v>
      </c>
    </row>
    <row r="85" spans="1:9">
      <c r="A85" s="18"/>
      <c r="C85" s="20"/>
      <c r="D85" s="1" t="s">
        <v>22</v>
      </c>
      <c r="F85" s="20"/>
      <c r="H85" s="19">
        <f>B457</f>
        <v>6.0573063602221001E-4</v>
      </c>
    </row>
    <row r="86" spans="1:9">
      <c r="A86" s="18"/>
      <c r="C86" s="20"/>
      <c r="D86" s="1" t="s">
        <v>23</v>
      </c>
      <c r="F86" s="20"/>
      <c r="H86" s="19">
        <f>B464</f>
        <v>3.7284776082494302E-4</v>
      </c>
    </row>
    <row r="87" spans="1:9">
      <c r="A87" s="18"/>
      <c r="C87" s="20"/>
      <c r="D87" s="1"/>
      <c r="F87" s="20"/>
    </row>
    <row r="88" spans="1:9" s="20" customFormat="1">
      <c r="B88" s="20" t="s">
        <v>24</v>
      </c>
      <c r="E88" s="20">
        <f>E7</f>
        <v>43.4</v>
      </c>
      <c r="F88" s="20">
        <f>E88*(365.25/7)</f>
        <v>2264.5500000000002</v>
      </c>
      <c r="G88" s="20">
        <v>1</v>
      </c>
      <c r="H88" s="30"/>
      <c r="I88" s="20">
        <f>SUM(I89,I91,I94,I96,I98,I100)</f>
        <v>1.3727764766207333</v>
      </c>
    </row>
    <row r="89" spans="1:9">
      <c r="A89" s="18"/>
      <c r="C89" s="20" t="s">
        <v>25</v>
      </c>
      <c r="D89" s="20"/>
      <c r="E89" s="18">
        <f>G89*E88</f>
        <v>9.9568151147098529</v>
      </c>
      <c r="F89" s="18">
        <f>E89*(365.25/7)</f>
        <v>519.53238866396771</v>
      </c>
      <c r="G89" s="18">
        <v>0.22941970310391366</v>
      </c>
      <c r="I89" s="18">
        <f>F89*H90</f>
        <v>0.20807985552616032</v>
      </c>
    </row>
    <row r="90" spans="1:9">
      <c r="A90" s="18"/>
      <c r="C90" s="20"/>
      <c r="D90" s="18" t="s">
        <v>15</v>
      </c>
      <c r="F90" s="20"/>
      <c r="H90" s="19">
        <f>B466</f>
        <v>4.00513731321467E-4</v>
      </c>
    </row>
    <row r="91" spans="1:9">
      <c r="A91" s="18"/>
      <c r="C91" s="20" t="s">
        <v>26</v>
      </c>
      <c r="E91" s="36">
        <f>G91*E88</f>
        <v>6.852631578947368</v>
      </c>
      <c r="F91" s="18">
        <f>E91*(365.25/7)</f>
        <v>357.56052631578945</v>
      </c>
      <c r="G91" s="18">
        <v>0.15789473684210525</v>
      </c>
      <c r="I91" s="18">
        <f>F91*AVERAGE(H92:H93)</f>
        <v>0.60900100692470982</v>
      </c>
    </row>
    <row r="92" spans="1:9">
      <c r="A92" s="18"/>
      <c r="C92" s="20"/>
      <c r="D92" s="2" t="s">
        <v>19</v>
      </c>
      <c r="E92" s="36"/>
      <c r="H92" s="19">
        <f>B455</f>
        <v>4.2646215314859999E-4</v>
      </c>
    </row>
    <row r="93" spans="1:9">
      <c r="A93" s="18"/>
      <c r="C93" s="20"/>
      <c r="D93" s="18" t="s">
        <v>27</v>
      </c>
      <c r="F93" s="20"/>
      <c r="H93" s="19">
        <f>B454</f>
        <v>2.9799597648393701E-3</v>
      </c>
    </row>
    <row r="94" spans="1:9">
      <c r="A94" s="18"/>
      <c r="C94" s="20" t="s">
        <v>29</v>
      </c>
      <c r="E94" s="18">
        <f>G94*E88</f>
        <v>1.2885290148448045</v>
      </c>
      <c r="F94" s="18">
        <f>E94*(365.25/7)</f>
        <v>67.233603238866408</v>
      </c>
      <c r="G94" s="18">
        <v>2.9689608636977064E-2</v>
      </c>
      <c r="I94" s="18">
        <f>F94*H95</f>
        <v>2.6927981303385452E-2</v>
      </c>
    </row>
    <row r="95" spans="1:9">
      <c r="A95" s="18"/>
      <c r="C95" s="20"/>
      <c r="D95" s="28" t="s">
        <v>15</v>
      </c>
      <c r="F95" s="20"/>
      <c r="H95" s="19">
        <f>B466</f>
        <v>4.00513731321467E-4</v>
      </c>
    </row>
    <row r="96" spans="1:9">
      <c r="A96" s="18"/>
      <c r="C96" s="20" t="s">
        <v>30</v>
      </c>
      <c r="E96" s="36">
        <f>G96*E88</f>
        <v>2.2256410256410253</v>
      </c>
      <c r="F96" s="18">
        <f>E96*(365.25/7)</f>
        <v>116.13076923076922</v>
      </c>
      <c r="G96" s="18">
        <v>5.128205128205128E-2</v>
      </c>
      <c r="I96" s="18">
        <f>F96*H97</f>
        <v>4.651196770584759E-2</v>
      </c>
    </row>
    <row r="97" spans="1:9">
      <c r="A97" s="18"/>
      <c r="C97" s="20"/>
      <c r="D97" s="28" t="s">
        <v>15</v>
      </c>
      <c r="H97" s="19">
        <f>B466</f>
        <v>4.00513731321467E-4</v>
      </c>
    </row>
    <row r="98" spans="1:9">
      <c r="A98" s="18"/>
      <c r="C98" s="20" t="s">
        <v>31</v>
      </c>
      <c r="D98" s="20"/>
      <c r="E98" s="18">
        <f>G98*E88</f>
        <v>5.5641025641025648</v>
      </c>
      <c r="F98" s="18">
        <f>E98*(365.25/7)</f>
        <v>290.32692307692309</v>
      </c>
      <c r="G98" s="18">
        <v>0.12820512820512822</v>
      </c>
      <c r="I98" s="18">
        <f>F98*H99</f>
        <v>0.11627991926461899</v>
      </c>
    </row>
    <row r="99" spans="1:9">
      <c r="A99" s="18"/>
      <c r="C99" s="20"/>
      <c r="D99" s="28" t="s">
        <v>15</v>
      </c>
      <c r="H99" s="19">
        <f>B466</f>
        <v>4.00513731321467E-4</v>
      </c>
    </row>
    <row r="100" spans="1:9">
      <c r="A100" s="18"/>
      <c r="C100" s="20" t="s">
        <v>32</v>
      </c>
      <c r="D100" s="20"/>
      <c r="E100" s="18">
        <f>G100*E88</f>
        <v>17.512280701754388</v>
      </c>
      <c r="F100" s="18">
        <f>E100*(365.25/7)</f>
        <v>913.76578947368432</v>
      </c>
      <c r="G100" s="18">
        <v>0.40350877192982459</v>
      </c>
      <c r="I100" s="18">
        <f>F100*H101</f>
        <v>0.3659757458960114</v>
      </c>
    </row>
    <row r="101" spans="1:9">
      <c r="A101" s="18"/>
      <c r="C101" s="20"/>
      <c r="D101" s="28" t="s">
        <v>15</v>
      </c>
      <c r="F101" s="20"/>
      <c r="H101" s="19">
        <f>B466</f>
        <v>4.00513731321467E-4</v>
      </c>
    </row>
    <row r="102" spans="1:9">
      <c r="A102" s="18"/>
      <c r="C102" s="20"/>
      <c r="D102" s="28"/>
      <c r="F102" s="20"/>
    </row>
    <row r="103" spans="1:9" s="20" customFormat="1">
      <c r="B103" s="20" t="s">
        <v>33</v>
      </c>
      <c r="E103" s="20">
        <f>E8</f>
        <v>4.8</v>
      </c>
      <c r="F103" s="20">
        <f>E103*(365.25/7)</f>
        <v>250.45714285714286</v>
      </c>
      <c r="G103" s="20">
        <v>1</v>
      </c>
      <c r="H103" s="30"/>
      <c r="I103" s="20">
        <f>SUM(I104:I105)</f>
        <v>7.7130228264013279E-2</v>
      </c>
    </row>
    <row r="104" spans="1:9">
      <c r="A104" s="18"/>
      <c r="C104" s="20" t="s">
        <v>34</v>
      </c>
      <c r="D104" s="20"/>
      <c r="E104" s="18">
        <f>G104*E103</f>
        <v>1.3714285714285712</v>
      </c>
      <c r="F104" s="18">
        <f>E104*(365.25/7)</f>
        <v>71.559183673469377</v>
      </c>
      <c r="G104" s="18">
        <v>0.2857142857142857</v>
      </c>
      <c r="I104" s="18">
        <f>F104*AVERAGE(H106:H106)</f>
        <v>2.2037208075432364E-2</v>
      </c>
    </row>
    <row r="105" spans="1:9">
      <c r="A105" s="18"/>
      <c r="C105" s="20" t="s">
        <v>35</v>
      </c>
      <c r="D105" s="20"/>
      <c r="E105" s="18">
        <f>G105*E103</f>
        <v>3.4285714285714284</v>
      </c>
      <c r="F105" s="18">
        <f>E105*(365.25/7)</f>
        <v>178.89795918367346</v>
      </c>
      <c r="G105" s="18">
        <v>0.7142857142857143</v>
      </c>
      <c r="I105" s="18">
        <f>F105*AVERAGE(H106:H106)</f>
        <v>5.5093020188580914E-2</v>
      </c>
    </row>
    <row r="106" spans="1:9">
      <c r="A106" s="18"/>
      <c r="C106" s="20"/>
      <c r="D106" s="3" t="s">
        <v>36</v>
      </c>
      <c r="E106" s="3"/>
      <c r="F106" s="20"/>
      <c r="G106" s="3"/>
      <c r="H106" s="19">
        <f>B467</f>
        <v>3.0795779023961499E-4</v>
      </c>
    </row>
    <row r="107" spans="1:9">
      <c r="A107" s="18"/>
      <c r="C107" s="20"/>
      <c r="D107" s="3"/>
      <c r="E107" s="3"/>
      <c r="F107" s="20"/>
      <c r="G107" s="3"/>
    </row>
    <row r="108" spans="1:9" s="20" customFormat="1">
      <c r="B108" s="20" t="s">
        <v>37</v>
      </c>
      <c r="E108" s="20">
        <f>E9</f>
        <v>12.8</v>
      </c>
      <c r="F108" s="20">
        <f>E108*(365.25/7)</f>
        <v>667.88571428571436</v>
      </c>
      <c r="G108" s="20">
        <v>0.9973821989528795</v>
      </c>
      <c r="H108" s="30"/>
      <c r="I108" s="20">
        <f>F108*H112</f>
        <v>0.15021877663067557</v>
      </c>
    </row>
    <row r="109" spans="1:9">
      <c r="C109" s="20" t="s">
        <v>38</v>
      </c>
      <c r="D109" s="20"/>
      <c r="E109" s="18">
        <f>G109*E108</f>
        <v>5.66282722513089</v>
      </c>
      <c r="F109" s="18">
        <f>E109*(365.25/7)</f>
        <v>295.47823485415108</v>
      </c>
      <c r="G109" s="18">
        <v>0.44240837696335072</v>
      </c>
    </row>
    <row r="110" spans="1:9">
      <c r="C110" s="20" t="s">
        <v>39</v>
      </c>
      <c r="D110" s="20"/>
      <c r="E110" s="18">
        <f>G110*E108</f>
        <v>7.1036649214659677</v>
      </c>
      <c r="F110" s="18">
        <f>E110*(365.25/7)</f>
        <v>370.65908750934926</v>
      </c>
      <c r="G110" s="18">
        <v>0.55497382198952872</v>
      </c>
    </row>
    <row r="111" spans="1:9">
      <c r="C111" s="20" t="s">
        <v>40</v>
      </c>
      <c r="D111" s="20">
        <f>F108-SUM(F109:F110)</f>
        <v>1.7483919222140685</v>
      </c>
      <c r="E111" s="18" t="s">
        <v>41</v>
      </c>
      <c r="F111" s="20" t="e">
        <f>E111*(365.25/7)</f>
        <v>#VALUE!</v>
      </c>
      <c r="G111" s="18">
        <v>2.6178010471205049E-3</v>
      </c>
    </row>
    <row r="112" spans="1:9">
      <c r="C112" s="20"/>
      <c r="D112" s="2" t="s">
        <v>262</v>
      </c>
      <c r="F112" s="20"/>
      <c r="H112" s="19">
        <f>B510</f>
        <v>2.2491688835017299E-4</v>
      </c>
    </row>
    <row r="113" spans="1:9">
      <c r="C113" s="20"/>
      <c r="D113" s="2"/>
      <c r="F113" s="20"/>
    </row>
    <row r="114" spans="1:9">
      <c r="C114" s="20"/>
      <c r="D114" s="2"/>
      <c r="F114" s="20"/>
    </row>
    <row r="115" spans="1:9">
      <c r="C115" s="20"/>
      <c r="D115" s="2"/>
      <c r="F115" s="20"/>
    </row>
    <row r="116" spans="1:9">
      <c r="C116" s="20"/>
      <c r="D116" s="2"/>
      <c r="F116" s="20"/>
    </row>
    <row r="117" spans="1:9">
      <c r="C117" s="20"/>
      <c r="D117" s="2"/>
      <c r="F117" s="20"/>
    </row>
    <row r="118" spans="1:9">
      <c r="C118" s="20"/>
      <c r="D118" s="2"/>
      <c r="F118" s="20"/>
    </row>
    <row r="119" spans="1:9">
      <c r="C119" s="20"/>
      <c r="D119" s="2"/>
      <c r="F119" s="20"/>
    </row>
    <row r="120" spans="1:9">
      <c r="C120" s="20"/>
      <c r="D120" s="2"/>
      <c r="F120" s="20"/>
    </row>
    <row r="121" spans="1:9">
      <c r="C121" s="20"/>
      <c r="D121" s="2"/>
      <c r="F121" s="20"/>
    </row>
    <row r="122" spans="1:9" s="25" customFormat="1">
      <c r="A122" s="25" t="s">
        <v>42</v>
      </c>
      <c r="E122" s="25">
        <f>E4</f>
        <v>87.8</v>
      </c>
      <c r="F122" s="25">
        <f>E122*(365.25/7)</f>
        <v>4581.278571428571</v>
      </c>
      <c r="H122" s="27"/>
      <c r="I122" s="25">
        <f>SUM(I108,I103,I88,I80,I75)</f>
        <v>3.6831048282683936</v>
      </c>
    </row>
    <row r="123" spans="1:9">
      <c r="F123" s="20"/>
    </row>
    <row r="124" spans="1:9" s="20" customFormat="1">
      <c r="A124" s="20" t="s">
        <v>43</v>
      </c>
      <c r="H124" s="30"/>
    </row>
    <row r="125" spans="1:9" s="20" customFormat="1">
      <c r="B125" s="20" t="s">
        <v>44</v>
      </c>
      <c r="E125" s="20">
        <f>E11</f>
        <v>8</v>
      </c>
      <c r="F125" s="20">
        <f t="shared" ref="F125:F133" si="0">E125*(365.25/7)</f>
        <v>417.42857142857144</v>
      </c>
      <c r="G125" s="20">
        <v>1</v>
      </c>
      <c r="H125" s="30"/>
    </row>
    <row r="126" spans="1:9">
      <c r="C126" s="20" t="s">
        <v>45</v>
      </c>
      <c r="D126" s="20"/>
      <c r="E126" s="18">
        <f>G126*E125</f>
        <v>2.6666666666666665</v>
      </c>
      <c r="F126" s="18">
        <f t="shared" si="0"/>
        <v>139.14285714285714</v>
      </c>
      <c r="G126" s="18">
        <v>0.33333333333333331</v>
      </c>
    </row>
    <row r="127" spans="1:9">
      <c r="C127" s="20" t="s">
        <v>46</v>
      </c>
      <c r="D127" s="20"/>
      <c r="E127" s="18">
        <f>G127*E125</f>
        <v>3.3230769230769228</v>
      </c>
      <c r="F127" s="18">
        <f t="shared" si="0"/>
        <v>173.39340659340658</v>
      </c>
      <c r="G127" s="18">
        <v>0.41538461538461535</v>
      </c>
    </row>
    <row r="128" spans="1:9">
      <c r="C128" s="20" t="s">
        <v>47</v>
      </c>
      <c r="D128" s="20"/>
      <c r="E128" s="18">
        <f>G128*E125</f>
        <v>0.82051282051282048</v>
      </c>
      <c r="F128" s="18">
        <f t="shared" si="0"/>
        <v>42.81318681318681</v>
      </c>
      <c r="G128" s="18">
        <v>0.10256410256410256</v>
      </c>
    </row>
    <row r="129" spans="1:9">
      <c r="C129" s="20" t="s">
        <v>48</v>
      </c>
      <c r="D129" s="20"/>
      <c r="E129" s="18">
        <f>G129*E125</f>
        <v>1.1897435897435897</v>
      </c>
      <c r="F129" s="18">
        <f t="shared" si="0"/>
        <v>62.079120879120879</v>
      </c>
      <c r="G129" s="18">
        <v>0.14871794871794872</v>
      </c>
    </row>
    <row r="130" spans="1:9" s="20" customFormat="1">
      <c r="B130" s="20" t="s">
        <v>49</v>
      </c>
      <c r="E130" s="20">
        <f>E12</f>
        <v>5.0999999999999996</v>
      </c>
      <c r="F130" s="18">
        <f t="shared" si="0"/>
        <v>266.11071428571427</v>
      </c>
      <c r="G130" s="20">
        <v>1</v>
      </c>
      <c r="H130" s="30"/>
    </row>
    <row r="131" spans="1:9">
      <c r="C131" s="20" t="s">
        <v>49</v>
      </c>
      <c r="D131" s="20"/>
      <c r="E131" s="18">
        <f>G131*E130</f>
        <v>5.0999999999999996</v>
      </c>
      <c r="F131" s="18">
        <f t="shared" si="0"/>
        <v>266.11071428571427</v>
      </c>
      <c r="G131" s="18">
        <v>1</v>
      </c>
    </row>
    <row r="132" spans="1:9" s="20" customFormat="1">
      <c r="B132" s="20" t="s">
        <v>50</v>
      </c>
      <c r="E132" s="20" t="s">
        <v>41</v>
      </c>
      <c r="F132" s="18" t="e">
        <f t="shared" si="0"/>
        <v>#VALUE!</v>
      </c>
      <c r="G132" s="20">
        <v>1</v>
      </c>
      <c r="H132" s="30"/>
    </row>
    <row r="133" spans="1:9">
      <c r="C133" s="20" t="s">
        <v>50</v>
      </c>
      <c r="D133" s="20"/>
      <c r="E133" s="18" t="s">
        <v>41</v>
      </c>
      <c r="F133" s="18" t="e">
        <f t="shared" si="0"/>
        <v>#VALUE!</v>
      </c>
      <c r="G133" s="18">
        <v>1</v>
      </c>
    </row>
    <row r="134" spans="1:9">
      <c r="C134" s="20"/>
      <c r="D134" s="3" t="s">
        <v>36</v>
      </c>
      <c r="E134" s="3"/>
      <c r="F134" s="20"/>
      <c r="G134" s="3"/>
      <c r="H134" s="19">
        <f>B467</f>
        <v>3.0795779023961499E-4</v>
      </c>
    </row>
    <row r="135" spans="1:9" s="25" customFormat="1">
      <c r="A135" s="25" t="s">
        <v>51</v>
      </c>
      <c r="E135" s="25">
        <f>E10</f>
        <v>13.1</v>
      </c>
      <c r="F135" s="25">
        <f>E135*(365.25/7)</f>
        <v>683.53928571428571</v>
      </c>
      <c r="H135" s="27"/>
      <c r="I135" s="25">
        <f>F135*H134</f>
        <v>0.21050124797053626</v>
      </c>
    </row>
    <row r="136" spans="1:9">
      <c r="C136" s="20"/>
      <c r="D136" s="20"/>
      <c r="F136" s="20"/>
    </row>
    <row r="137" spans="1:9" s="20" customFormat="1">
      <c r="A137" s="20" t="s">
        <v>52</v>
      </c>
      <c r="H137" s="30"/>
    </row>
    <row r="138" spans="1:9" s="20" customFormat="1">
      <c r="B138" s="20" t="s">
        <v>53</v>
      </c>
      <c r="E138" s="20">
        <f>E15</f>
        <v>9.8000000000000007</v>
      </c>
      <c r="F138" s="20">
        <f t="shared" ref="F138:F151" si="1">E138*(365.25/7)</f>
        <v>511.35000000000008</v>
      </c>
      <c r="G138" s="20">
        <v>1.0036231884057971</v>
      </c>
      <c r="H138" s="30"/>
    </row>
    <row r="139" spans="1:9">
      <c r="C139" s="20" t="s">
        <v>54</v>
      </c>
      <c r="D139" s="20"/>
      <c r="E139" s="18">
        <f>G139*E138</f>
        <v>2.8050724637681159</v>
      </c>
      <c r="F139" s="18">
        <f t="shared" si="1"/>
        <v>146.36467391304348</v>
      </c>
      <c r="G139" s="18">
        <v>0.28623188405797101</v>
      </c>
    </row>
    <row r="140" spans="1:9">
      <c r="C140" s="20" t="s">
        <v>55</v>
      </c>
      <c r="D140" s="20"/>
      <c r="E140" s="18">
        <f>G140*E138</f>
        <v>1.5623188405797104</v>
      </c>
      <c r="F140" s="18">
        <f t="shared" si="1"/>
        <v>81.519565217391317</v>
      </c>
      <c r="G140" s="18">
        <v>0.15942028985507248</v>
      </c>
    </row>
    <row r="141" spans="1:9">
      <c r="C141" s="20" t="s">
        <v>56</v>
      </c>
      <c r="D141" s="20"/>
      <c r="E141" s="18">
        <f>G141*E138</f>
        <v>3.6572463768115946</v>
      </c>
      <c r="F141" s="18">
        <f t="shared" si="1"/>
        <v>190.82989130434785</v>
      </c>
      <c r="G141" s="18">
        <v>0.37318840579710144</v>
      </c>
    </row>
    <row r="142" spans="1:9">
      <c r="C142" s="20" t="s">
        <v>57</v>
      </c>
      <c r="D142" s="20"/>
      <c r="E142" s="18">
        <f>G142*E138</f>
        <v>0.92318840579710149</v>
      </c>
      <c r="F142" s="18">
        <f t="shared" si="1"/>
        <v>48.170652173913048</v>
      </c>
      <c r="G142" s="18">
        <v>9.420289855072464E-2</v>
      </c>
    </row>
    <row r="143" spans="1:9">
      <c r="C143" s="20" t="s">
        <v>58</v>
      </c>
      <c r="D143" s="20"/>
      <c r="E143" s="18">
        <f>G143*E138</f>
        <v>0.28405797101449276</v>
      </c>
      <c r="F143" s="18">
        <f t="shared" si="1"/>
        <v>14.821739130434784</v>
      </c>
      <c r="G143" s="18">
        <v>2.8985507246376812E-2</v>
      </c>
    </row>
    <row r="144" spans="1:9">
      <c r="C144" s="20" t="s">
        <v>59</v>
      </c>
      <c r="D144" s="20"/>
      <c r="E144" s="18">
        <f>G144*E138</f>
        <v>0.24855072463768116</v>
      </c>
      <c r="F144" s="18">
        <f t="shared" si="1"/>
        <v>12.969021739130435</v>
      </c>
      <c r="G144" s="18">
        <v>2.5362318840579708E-2</v>
      </c>
    </row>
    <row r="145" spans="1:9">
      <c r="C145" s="20" t="s">
        <v>60</v>
      </c>
      <c r="D145" s="20"/>
      <c r="E145" s="18">
        <f>G145*E138</f>
        <v>0.35507246376811596</v>
      </c>
      <c r="F145" s="18">
        <f t="shared" si="1"/>
        <v>18.52717391304348</v>
      </c>
      <c r="G145" s="18">
        <v>3.6231884057971016E-2</v>
      </c>
    </row>
    <row r="146" spans="1:9" s="20" customFormat="1">
      <c r="B146" s="20" t="s">
        <v>61</v>
      </c>
      <c r="E146" s="20">
        <f>E16</f>
        <v>2.2000000000000002</v>
      </c>
      <c r="F146" s="20">
        <f t="shared" si="1"/>
        <v>114.79285714285716</v>
      </c>
      <c r="G146" s="20">
        <v>1</v>
      </c>
      <c r="H146" s="30"/>
    </row>
    <row r="147" spans="1:9">
      <c r="C147" s="20" t="s">
        <v>62</v>
      </c>
      <c r="D147" s="20"/>
      <c r="E147" s="18">
        <f>G147*E146</f>
        <v>0.92258064516129046</v>
      </c>
      <c r="F147" s="18">
        <f t="shared" si="1"/>
        <v>48.13894009216591</v>
      </c>
      <c r="G147" s="18">
        <v>0.41935483870967744</v>
      </c>
    </row>
    <row r="148" spans="1:9">
      <c r="C148" s="20" t="s">
        <v>63</v>
      </c>
      <c r="D148" s="20"/>
      <c r="E148" s="18">
        <f>G148*E146</f>
        <v>0.24838709677419354</v>
      </c>
      <c r="F148" s="18">
        <f t="shared" si="1"/>
        <v>12.960483870967742</v>
      </c>
      <c r="G148" s="18">
        <v>0.1129032258064516</v>
      </c>
    </row>
    <row r="149" spans="1:9">
      <c r="C149" s="20" t="s">
        <v>64</v>
      </c>
      <c r="D149" s="20"/>
      <c r="E149" s="18">
        <f>G149*E146</f>
        <v>0.78064516129032269</v>
      </c>
      <c r="F149" s="18">
        <f t="shared" si="1"/>
        <v>40.732949308755771</v>
      </c>
      <c r="G149" s="18">
        <v>0.35483870967741937</v>
      </c>
    </row>
    <row r="150" spans="1:9">
      <c r="C150" s="20" t="s">
        <v>65</v>
      </c>
      <c r="D150" s="20"/>
      <c r="E150" s="18">
        <f>G150*E146</f>
        <v>0.17741935483870969</v>
      </c>
      <c r="F150" s="18">
        <f t="shared" si="1"/>
        <v>9.2574884792626744</v>
      </c>
      <c r="G150" s="18">
        <v>8.0645161290322578E-2</v>
      </c>
    </row>
    <row r="151" spans="1:9">
      <c r="C151" s="20" t="s">
        <v>66</v>
      </c>
      <c r="D151" s="20"/>
      <c r="E151" s="18">
        <f>G151*E146</f>
        <v>7.0967741935483872E-2</v>
      </c>
      <c r="F151" s="18">
        <f t="shared" si="1"/>
        <v>3.7029953917050693</v>
      </c>
      <c r="G151" s="18">
        <v>3.2258064516129031E-2</v>
      </c>
    </row>
    <row r="152" spans="1:9">
      <c r="C152" s="20"/>
      <c r="D152" s="2" t="s">
        <v>67</v>
      </c>
      <c r="H152" s="19">
        <f>B468</f>
        <v>2.5698777452277098E-4</v>
      </c>
    </row>
    <row r="153" spans="1:9">
      <c r="C153" s="20"/>
      <c r="D153" s="3" t="s">
        <v>68</v>
      </c>
      <c r="F153" s="20"/>
      <c r="G153" s="25"/>
      <c r="H153" s="19">
        <f>B469</f>
        <v>2.3781103369882801E-4</v>
      </c>
    </row>
    <row r="154" spans="1:9" s="25" customFormat="1">
      <c r="A154" s="25" t="s">
        <v>69</v>
      </c>
      <c r="E154" s="25">
        <f>E14</f>
        <v>12.1</v>
      </c>
      <c r="F154" s="25">
        <f>E154*(365.25/7)</f>
        <v>631.36071428571427</v>
      </c>
      <c r="H154" s="27"/>
      <c r="I154" s="25">
        <f>F154*AVERAGE(H152:H153)</f>
        <v>0.15619826449325444</v>
      </c>
    </row>
    <row r="155" spans="1:9">
      <c r="C155" s="20"/>
      <c r="D155" s="20"/>
      <c r="F155" s="20"/>
    </row>
    <row r="156" spans="1:9" s="20" customFormat="1">
      <c r="A156" s="20" t="s">
        <v>70</v>
      </c>
      <c r="H156" s="30"/>
    </row>
    <row r="157" spans="1:9" s="20" customFormat="1">
      <c r="B157" s="20" t="s">
        <v>71</v>
      </c>
      <c r="E157" s="38">
        <f>E18</f>
        <v>54.7</v>
      </c>
      <c r="F157" s="20">
        <f>E157*(365.25/7)</f>
        <v>2854.1678571428574</v>
      </c>
      <c r="G157" s="20">
        <v>1.0151057401812689</v>
      </c>
      <c r="H157" s="30"/>
      <c r="I157" s="20">
        <f>F157*AVERAGE(H159:H160)</f>
        <v>0.38603984596950025</v>
      </c>
    </row>
    <row r="158" spans="1:9">
      <c r="C158" s="20" t="s">
        <v>71</v>
      </c>
      <c r="D158" s="20"/>
      <c r="E158" s="36">
        <f>G158*E157</f>
        <v>54.7</v>
      </c>
      <c r="F158" s="18">
        <f>E158*(365.25/7)</f>
        <v>2854.1678571428574</v>
      </c>
      <c r="G158" s="18">
        <v>1</v>
      </c>
    </row>
    <row r="159" spans="1:9">
      <c r="D159" s="28" t="s">
        <v>72</v>
      </c>
      <c r="E159" s="36"/>
      <c r="F159" s="20"/>
      <c r="H159" s="19">
        <f>B529</f>
        <v>7.7595885697333093E-5</v>
      </c>
    </row>
    <row r="160" spans="1:9">
      <c r="D160" s="29" t="s">
        <v>73</v>
      </c>
      <c r="E160" s="36"/>
      <c r="F160" s="20"/>
      <c r="H160" s="19">
        <f>B492</f>
        <v>1.9291367456093599E-4</v>
      </c>
    </row>
    <row r="161" spans="2:9" s="20" customFormat="1">
      <c r="B161" s="20" t="s">
        <v>74</v>
      </c>
      <c r="E161" s="38">
        <f>E19</f>
        <v>20.399999999999999</v>
      </c>
      <c r="F161" s="20">
        <f>E161*(365.25/7)</f>
        <v>1064.4428571428571</v>
      </c>
      <c r="G161" s="20">
        <v>1</v>
      </c>
      <c r="H161" s="30"/>
      <c r="I161" s="20">
        <f>SUM(I162,I168,I164)</f>
        <v>0.24402253432219992</v>
      </c>
    </row>
    <row r="162" spans="2:9">
      <c r="C162" s="20" t="s">
        <v>75</v>
      </c>
      <c r="D162" s="20"/>
      <c r="E162" s="36">
        <f>G162*E161</f>
        <v>12.683146067415731</v>
      </c>
      <c r="F162" s="18">
        <f>E162*(365.25/7)</f>
        <v>661.7884430176565</v>
      </c>
      <c r="G162" s="18">
        <v>0.62172284644194764</v>
      </c>
      <c r="I162" s="18">
        <f>F162*H163</f>
        <v>0.12766804032449672</v>
      </c>
    </row>
    <row r="163" spans="2:9">
      <c r="C163" s="20"/>
      <c r="D163" s="29" t="s">
        <v>73</v>
      </c>
      <c r="E163" s="36"/>
      <c r="F163" s="20"/>
      <c r="H163" s="19">
        <f>B492</f>
        <v>1.9291367456093599E-4</v>
      </c>
    </row>
    <row r="164" spans="2:9">
      <c r="C164" s="20" t="s">
        <v>76</v>
      </c>
      <c r="D164" s="20"/>
      <c r="E164" s="36">
        <f>G164*E161</f>
        <v>1.0696629213483144</v>
      </c>
      <c r="F164" s="18">
        <f>E164*(365.25/7)</f>
        <v>55.813483146067405</v>
      </c>
      <c r="G164" s="18">
        <v>5.2434456928838948E-2</v>
      </c>
      <c r="I164" s="18">
        <f>F164*AVERAGE(H165:H167)</f>
        <v>4.9444135514382627E-2</v>
      </c>
    </row>
    <row r="165" spans="2:9">
      <c r="C165" s="20"/>
      <c r="D165" s="29" t="s">
        <v>77</v>
      </c>
      <c r="E165" s="36"/>
      <c r="F165" s="20"/>
      <c r="H165" s="19">
        <f>B479</f>
        <v>1.4906108433209899E-3</v>
      </c>
    </row>
    <row r="166" spans="2:9">
      <c r="C166" s="20"/>
      <c r="D166" s="29" t="s">
        <v>78</v>
      </c>
      <c r="E166" s="36"/>
      <c r="F166" s="20"/>
      <c r="H166" s="19">
        <f>B478</f>
        <v>8.8192919598841597E-4</v>
      </c>
    </row>
    <row r="167" spans="2:9">
      <c r="C167" s="20"/>
      <c r="D167" s="29" t="s">
        <v>79</v>
      </c>
      <c r="E167" s="36"/>
      <c r="F167" s="20"/>
      <c r="H167" s="19">
        <f>B470</f>
        <v>2.8510464047079402E-4</v>
      </c>
    </row>
    <row r="168" spans="2:9">
      <c r="C168" s="20" t="s">
        <v>80</v>
      </c>
      <c r="D168" s="20"/>
      <c r="E168" s="36">
        <f>G168*E161</f>
        <v>6.6471910112359538</v>
      </c>
      <c r="F168" s="18">
        <f>E168*(365.25/7)</f>
        <v>346.84093097913319</v>
      </c>
      <c r="G168" s="18">
        <v>0.32584269662921345</v>
      </c>
      <c r="I168" s="18">
        <f>F168*H169</f>
        <v>6.6910358483320567E-2</v>
      </c>
    </row>
    <row r="169" spans="2:9">
      <c r="C169" s="20"/>
      <c r="D169" s="29" t="s">
        <v>73</v>
      </c>
      <c r="E169" s="36"/>
      <c r="F169" s="20"/>
      <c r="H169" s="19">
        <f>B492</f>
        <v>1.9291367456093599E-4</v>
      </c>
    </row>
    <row r="170" spans="2:9" s="20" customFormat="1">
      <c r="B170" s="20" t="s">
        <v>81</v>
      </c>
      <c r="D170" s="20" t="s">
        <v>295</v>
      </c>
      <c r="E170" s="38">
        <f>(E200-SUM(E186,E177,E161,E157)) / 2</f>
        <v>4.6499999999999986</v>
      </c>
      <c r="F170" s="20">
        <f>E170*(365.25/7)</f>
        <v>242.63035714285706</v>
      </c>
      <c r="G170" s="20">
        <v>1</v>
      </c>
      <c r="H170" s="30"/>
      <c r="I170" s="20">
        <f>SUM(I171,I175)</f>
        <v>6.0144324809632228E-2</v>
      </c>
    </row>
    <row r="171" spans="2:9">
      <c r="C171" s="20" t="s">
        <v>82</v>
      </c>
      <c r="D171" s="20"/>
      <c r="E171" s="36">
        <f>G171*E170</f>
        <v>0.84281249999999974</v>
      </c>
      <c r="F171" s="18">
        <f>E171*(365.25/7)</f>
        <v>43.976752232142843</v>
      </c>
      <c r="G171" s="18">
        <v>0.18124999999999999</v>
      </c>
      <c r="I171" s="18">
        <f>F171*AVERAGE(H172:H174)</f>
        <v>3.8958193867922153E-2</v>
      </c>
    </row>
    <row r="172" spans="2:9">
      <c r="C172" s="20"/>
      <c r="D172" s="29" t="s">
        <v>77</v>
      </c>
      <c r="E172" s="36"/>
      <c r="F172" s="20"/>
      <c r="H172" s="19">
        <f>B479</f>
        <v>1.4906108433209899E-3</v>
      </c>
    </row>
    <row r="173" spans="2:9">
      <c r="C173" s="20"/>
      <c r="D173" s="29" t="s">
        <v>78</v>
      </c>
      <c r="E173" s="36"/>
      <c r="F173" s="20"/>
      <c r="H173" s="19">
        <f>B478</f>
        <v>8.8192919598841597E-4</v>
      </c>
    </row>
    <row r="174" spans="2:9">
      <c r="C174" s="20"/>
      <c r="D174" s="29" t="s">
        <v>79</v>
      </c>
      <c r="E174" s="36"/>
      <c r="F174" s="20"/>
      <c r="H174" s="19">
        <f>B470</f>
        <v>2.8510464047079402E-4</v>
      </c>
    </row>
    <row r="175" spans="2:9">
      <c r="C175" s="20" t="s">
        <v>83</v>
      </c>
      <c r="D175" s="20"/>
      <c r="E175" s="36">
        <f>G175*E170</f>
        <v>3.8071874999999986</v>
      </c>
      <c r="F175" s="18">
        <f>E175*(365.25/7)</f>
        <v>198.65360491071422</v>
      </c>
      <c r="G175" s="18">
        <v>0.81874999999999998</v>
      </c>
      <c r="I175" s="18">
        <f>F175*H176</f>
        <v>2.1186130941710075E-2</v>
      </c>
    </row>
    <row r="176" spans="2:9">
      <c r="C176" s="20"/>
      <c r="D176" s="29" t="s">
        <v>84</v>
      </c>
      <c r="E176" s="36"/>
      <c r="F176" s="20"/>
      <c r="H176" s="19">
        <f>B555</f>
        <v>1.06648610536075E-4</v>
      </c>
    </row>
    <row r="177" spans="1:9" s="20" customFormat="1">
      <c r="B177" s="20" t="s">
        <v>85</v>
      </c>
      <c r="E177" s="38">
        <f>E21</f>
        <v>18</v>
      </c>
      <c r="F177" s="20">
        <f>E177*(365.25/7)</f>
        <v>939.21428571428578</v>
      </c>
      <c r="G177" s="20">
        <v>0.99595141700404854</v>
      </c>
      <c r="H177" s="30"/>
      <c r="I177" s="20">
        <f>SUM(I178,I180,I182,I184)</f>
        <v>0.14147033670146508</v>
      </c>
    </row>
    <row r="178" spans="1:9">
      <c r="A178" s="39"/>
      <c r="C178" s="20" t="s">
        <v>86</v>
      </c>
      <c r="D178" s="20"/>
      <c r="E178" s="36">
        <f>G178*E177</f>
        <v>1.6032388663967612</v>
      </c>
      <c r="F178" s="18">
        <f>E178*(365.25/7)</f>
        <v>83.654713707345294</v>
      </c>
      <c r="G178" s="18">
        <v>8.9068825910931182E-2</v>
      </c>
      <c r="I178" s="18">
        <f>F178*H179</f>
        <v>1.115338065019305E-2</v>
      </c>
    </row>
    <row r="179" spans="1:9">
      <c r="D179" s="29" t="s">
        <v>86</v>
      </c>
      <c r="E179" s="36"/>
      <c r="H179" s="19">
        <f>B489</f>
        <v>1.3332638599674901E-4</v>
      </c>
    </row>
    <row r="180" spans="1:9">
      <c r="C180" s="20" t="s">
        <v>87</v>
      </c>
      <c r="D180" s="20"/>
      <c r="E180" s="36">
        <f>G180*E177</f>
        <v>0.72874493927125505</v>
      </c>
      <c r="F180" s="18">
        <f>E180*(365.25/7)</f>
        <v>38.024869866975131</v>
      </c>
      <c r="G180" s="18">
        <v>4.048582995951417E-2</v>
      </c>
      <c r="I180" s="18">
        <f>F180*H181</f>
        <v>6.695070009770784E-3</v>
      </c>
    </row>
    <row r="181" spans="1:9">
      <c r="D181" s="29" t="s">
        <v>88</v>
      </c>
      <c r="E181" s="36"/>
      <c r="H181" s="19">
        <f>B491</f>
        <v>1.7607081978696001E-4</v>
      </c>
    </row>
    <row r="182" spans="1:9">
      <c r="C182" s="20" t="s">
        <v>89</v>
      </c>
      <c r="D182" s="20"/>
      <c r="E182" s="36">
        <f>G182*E177</f>
        <v>15.595141700404858</v>
      </c>
      <c r="F182" s="18">
        <f>E182*(365.25/7)</f>
        <v>813.73221515326782</v>
      </c>
      <c r="G182" s="18">
        <v>0.8663967611336032</v>
      </c>
      <c r="I182" s="18">
        <f>F182*H183</f>
        <v>0.12321450941567084</v>
      </c>
    </row>
    <row r="183" spans="1:9">
      <c r="D183" s="29" t="s">
        <v>90</v>
      </c>
      <c r="E183" s="36"/>
      <c r="F183" s="20"/>
      <c r="H183" s="19">
        <f>B541</f>
        <v>1.5141898909884401E-4</v>
      </c>
    </row>
    <row r="184" spans="1:9">
      <c r="C184" s="20" t="s">
        <v>91</v>
      </c>
      <c r="D184" s="39">
        <f>F177-SUM(F182,F180,F178)</f>
        <v>3.802486986697545</v>
      </c>
      <c r="E184" s="36" t="s">
        <v>41</v>
      </c>
      <c r="F184" s="18" t="e">
        <f>E184*(365.25/7)</f>
        <v>#VALUE!</v>
      </c>
      <c r="G184" s="18">
        <v>4.0485829959514552E-3</v>
      </c>
      <c r="I184" s="18">
        <f>D184*H185</f>
        <v>4.0737662583040327E-4</v>
      </c>
    </row>
    <row r="185" spans="1:9">
      <c r="D185" s="28" t="s">
        <v>92</v>
      </c>
      <c r="E185" s="36"/>
      <c r="F185" s="20"/>
      <c r="H185" s="19">
        <f>B540</f>
        <v>1.07134259040347E-4</v>
      </c>
    </row>
    <row r="186" spans="1:9" s="20" customFormat="1">
      <c r="B186" s="20" t="s">
        <v>93</v>
      </c>
      <c r="E186" s="38">
        <f>E22</f>
        <v>27.7</v>
      </c>
      <c r="F186" s="20">
        <f>E186*(365.25/7)</f>
        <v>1445.3464285714285</v>
      </c>
      <c r="G186" s="20">
        <v>0.99722991689750695</v>
      </c>
      <c r="H186" s="30"/>
      <c r="I186" s="20">
        <f>SUM(I187,I189,I191,I193,I195)</f>
        <v>2.4263951586420238</v>
      </c>
    </row>
    <row r="187" spans="1:9">
      <c r="C187" s="20" t="s">
        <v>94</v>
      </c>
      <c r="D187" s="20"/>
      <c r="E187" s="36">
        <f>G187*E186</f>
        <v>23.863434903047089</v>
      </c>
      <c r="F187" s="18">
        <f>E187*(365.25/7)</f>
        <v>1245.1599426197072</v>
      </c>
      <c r="G187" s="18">
        <v>0.86149584487534625</v>
      </c>
      <c r="I187" s="18">
        <f>F187*H188</f>
        <v>2.3107532957405281</v>
      </c>
    </row>
    <row r="188" spans="1:9">
      <c r="D188" s="29" t="s">
        <v>95</v>
      </c>
      <c r="E188" s="36"/>
      <c r="H188" s="19">
        <f>B486</f>
        <v>1.8557883342110301E-3</v>
      </c>
    </row>
    <row r="189" spans="1:9">
      <c r="C189" s="20" t="s">
        <v>96</v>
      </c>
      <c r="D189" s="20"/>
      <c r="E189" s="36">
        <f>G189*E186</f>
        <v>2.6855955678670358</v>
      </c>
      <c r="F189" s="18">
        <f>E189*(365.25/7)</f>
        <v>140.13054016620498</v>
      </c>
      <c r="G189" s="18">
        <v>9.6952908587257608E-2</v>
      </c>
      <c r="I189" s="18">
        <f>F189*H190</f>
        <v>9.9677335088953434E-2</v>
      </c>
    </row>
    <row r="190" spans="1:9">
      <c r="C190" s="20"/>
      <c r="D190" s="29" t="s">
        <v>97</v>
      </c>
      <c r="E190" s="36"/>
      <c r="H190" s="19">
        <f>B488</f>
        <v>7.1131771111942403E-4</v>
      </c>
    </row>
    <row r="191" spans="1:9">
      <c r="C191" s="20" t="s">
        <v>98</v>
      </c>
      <c r="D191" s="20"/>
      <c r="E191" s="36">
        <f>G191*E186</f>
        <v>0.84404432132963991</v>
      </c>
      <c r="F191" s="18">
        <f>E191*(365.25/7)</f>
        <v>44.041026909378715</v>
      </c>
      <c r="G191" s="18">
        <v>3.0470914127423823E-2</v>
      </c>
      <c r="I191" s="18">
        <f>F191*H192</f>
        <v>1.2424960785667833E-2</v>
      </c>
    </row>
    <row r="192" spans="1:9">
      <c r="C192" s="20"/>
      <c r="D192" s="29" t="s">
        <v>99</v>
      </c>
      <c r="E192" s="36"/>
      <c r="H192" s="19">
        <f>B459</f>
        <v>2.8212241306802699E-4</v>
      </c>
    </row>
    <row r="193" spans="1:9">
      <c r="C193" s="20" t="s">
        <v>100</v>
      </c>
      <c r="D193" s="39">
        <f>F186-SUM(F187,F189,F191,F195)</f>
        <v>4.0037297190344816</v>
      </c>
      <c r="E193" s="36" t="s">
        <v>41</v>
      </c>
      <c r="F193" s="18" t="e">
        <f>E193*(365.25/7)</f>
        <v>#VALUE!</v>
      </c>
      <c r="G193" s="18">
        <v>2.7700831024930483E-3</v>
      </c>
      <c r="I193" s="18">
        <f>D193*H194</f>
        <v>8.848917567186714E-4</v>
      </c>
    </row>
    <row r="194" spans="1:9">
      <c r="C194" s="20"/>
      <c r="D194" s="29" t="s">
        <v>101</v>
      </c>
      <c r="E194" s="36"/>
      <c r="H194" s="19">
        <f>B473</f>
        <v>2.2101685648552401E-4</v>
      </c>
    </row>
    <row r="195" spans="1:9">
      <c r="C195" s="20" t="s">
        <v>102</v>
      </c>
      <c r="D195" s="20"/>
      <c r="E195" s="36">
        <f>G195*E186</f>
        <v>0.23019390581717447</v>
      </c>
      <c r="F195" s="18">
        <f>E195*(365.25/7)</f>
        <v>12.011189157103283</v>
      </c>
      <c r="G195" s="18">
        <v>8.3102493074792231E-3</v>
      </c>
      <c r="I195" s="18">
        <f>F195*H196</f>
        <v>2.6546752701559783E-3</v>
      </c>
    </row>
    <row r="196" spans="1:9">
      <c r="C196" s="20"/>
      <c r="D196" s="29" t="s">
        <v>101</v>
      </c>
      <c r="E196" s="36"/>
      <c r="H196" s="19">
        <f>B473</f>
        <v>2.2101685648552401E-4</v>
      </c>
    </row>
    <row r="197" spans="1:9" s="20" customFormat="1">
      <c r="B197" s="20" t="s">
        <v>103</v>
      </c>
      <c r="D197" s="20" t="s">
        <v>295</v>
      </c>
      <c r="E197" s="38">
        <f>(E200-SUM(E157,E161,E177,E186))/2</f>
        <v>4.6499999999999986</v>
      </c>
      <c r="F197" s="20">
        <f>E197*(365.25/7)</f>
        <v>242.63035714285706</v>
      </c>
      <c r="G197" s="20">
        <v>1</v>
      </c>
      <c r="H197" s="30"/>
      <c r="I197" s="20">
        <f>F197*H199</f>
        <v>1.3945062773773309E-2</v>
      </c>
    </row>
    <row r="198" spans="1:9">
      <c r="C198" s="20" t="s">
        <v>103</v>
      </c>
      <c r="D198" s="20"/>
      <c r="E198" s="36" t="s">
        <v>41</v>
      </c>
      <c r="F198" s="20" t="e">
        <f>E198*(365.25/7)</f>
        <v>#VALUE!</v>
      </c>
      <c r="G198" s="18">
        <v>1</v>
      </c>
    </row>
    <row r="199" spans="1:9">
      <c r="C199" s="20"/>
      <c r="D199" s="29" t="s">
        <v>104</v>
      </c>
      <c r="E199" s="36"/>
      <c r="F199" s="20"/>
      <c r="H199" s="19">
        <f>B532</f>
        <v>5.74745177725748E-5</v>
      </c>
    </row>
    <row r="200" spans="1:9" s="25" customFormat="1">
      <c r="A200" s="25" t="s">
        <v>105</v>
      </c>
      <c r="E200" s="35">
        <f>E17</f>
        <v>130.1</v>
      </c>
      <c r="F200" s="25">
        <f>E200*(365.25/7)</f>
        <v>6788.4321428571429</v>
      </c>
      <c r="H200" s="27"/>
      <c r="I200" s="25">
        <f>SUM(I161,I170,I157,I177,I186,I197)</f>
        <v>3.2720172632185944</v>
      </c>
    </row>
    <row r="201" spans="1:9">
      <c r="C201" s="20"/>
      <c r="D201" s="20"/>
      <c r="E201" s="36"/>
      <c r="F201" s="20"/>
    </row>
    <row r="202" spans="1:9" s="20" customFormat="1">
      <c r="A202" s="20" t="s">
        <v>106</v>
      </c>
      <c r="E202" s="36"/>
      <c r="H202" s="30"/>
    </row>
    <row r="203" spans="1:9" s="20" customFormat="1">
      <c r="B203" s="20" t="s">
        <v>107</v>
      </c>
      <c r="E203" s="38">
        <f>E25</f>
        <v>7.1</v>
      </c>
      <c r="F203" s="20">
        <f>E203*(365.25/7)</f>
        <v>370.46785714285716</v>
      </c>
      <c r="G203" s="20">
        <v>0.97826086956521752</v>
      </c>
      <c r="H203" s="30"/>
      <c r="I203" s="20">
        <f>SUM(I204,I206,I208)</f>
        <v>8.2442892249384184E-2</v>
      </c>
    </row>
    <row r="204" spans="1:9">
      <c r="A204" s="18"/>
      <c r="C204" s="20" t="s">
        <v>108</v>
      </c>
      <c r="D204" s="20"/>
      <c r="E204" s="36">
        <f>G204*E203</f>
        <v>6.019565217391305</v>
      </c>
      <c r="F204" s="18">
        <f>E204*(365.25/7)</f>
        <v>314.0923136645963</v>
      </c>
      <c r="G204" s="18">
        <v>0.84782608695652184</v>
      </c>
      <c r="I204" s="18">
        <f>F204*H205</f>
        <v>6.9165845661368131E-2</v>
      </c>
    </row>
    <row r="205" spans="1:9">
      <c r="A205" s="18"/>
      <c r="C205" s="20"/>
      <c r="D205" s="29" t="s">
        <v>109</v>
      </c>
      <c r="E205" s="36"/>
      <c r="H205" s="19">
        <f>B484</f>
        <v>2.2020865411952401E-4</v>
      </c>
    </row>
    <row r="206" spans="1:9">
      <c r="A206" s="18"/>
      <c r="C206" s="20" t="s">
        <v>110</v>
      </c>
      <c r="D206" s="20"/>
      <c r="E206" s="36">
        <f>G206*E203</f>
        <v>0.92608695652173911</v>
      </c>
      <c r="F206" s="18">
        <f>E206*(365.25/7)</f>
        <v>48.32189440993789</v>
      </c>
      <c r="G206" s="18">
        <v>0.13043478260869565</v>
      </c>
      <c r="I206" s="18">
        <f>F206*H207</f>
        <v>1.2418136105134266E-2</v>
      </c>
    </row>
    <row r="207" spans="1:9">
      <c r="A207" s="18"/>
      <c r="C207" s="20"/>
      <c r="D207" s="29" t="s">
        <v>67</v>
      </c>
      <c r="E207" s="36"/>
      <c r="H207" s="19">
        <f>B468</f>
        <v>2.5698777452277098E-4</v>
      </c>
    </row>
    <row r="208" spans="1:9">
      <c r="A208" s="18"/>
      <c r="C208" s="20" t="s">
        <v>111</v>
      </c>
      <c r="D208" s="20">
        <f>F203-SUM(F204,F206)</f>
        <v>8.0536490683229545</v>
      </c>
      <c r="E208" s="36" t="s">
        <v>41</v>
      </c>
      <c r="F208" s="18" t="e">
        <f>E208*(365.25/7)</f>
        <v>#VALUE!</v>
      </c>
      <c r="G208" s="18">
        <v>2.1739130434782483E-2</v>
      </c>
      <c r="I208" s="18">
        <f>D208*H209</f>
        <v>8.5891048288179808E-4</v>
      </c>
    </row>
    <row r="209" spans="1:9">
      <c r="A209" s="18"/>
      <c r="C209" s="20"/>
      <c r="D209" s="29" t="s">
        <v>84</v>
      </c>
      <c r="E209" s="36"/>
      <c r="H209" s="19">
        <f>B555</f>
        <v>1.06648610536075E-4</v>
      </c>
    </row>
    <row r="210" spans="1:9" s="20" customFormat="1">
      <c r="B210" s="20" t="s">
        <v>112</v>
      </c>
      <c r="E210" s="38">
        <f>E234-SUM(E203,E213,E220,E223,E227)</f>
        <v>2.1000000000000014</v>
      </c>
      <c r="F210" s="20">
        <f>E210*(365.25/7)</f>
        <v>109.57500000000007</v>
      </c>
      <c r="G210" s="20">
        <v>1</v>
      </c>
      <c r="H210" s="30"/>
      <c r="I210" s="20">
        <f>F211*H212</f>
        <v>2.8159435393332648E-2</v>
      </c>
    </row>
    <row r="211" spans="1:9">
      <c r="A211" s="18"/>
      <c r="C211" s="20" t="s">
        <v>112</v>
      </c>
      <c r="D211" s="20"/>
      <c r="E211" s="36">
        <f>G211*E210</f>
        <v>2.1000000000000014</v>
      </c>
      <c r="F211" s="18">
        <f>E211*(365.25/7)</f>
        <v>109.57500000000007</v>
      </c>
      <c r="G211" s="18">
        <v>1</v>
      </c>
    </row>
    <row r="212" spans="1:9">
      <c r="A212" s="18"/>
      <c r="C212" s="20"/>
      <c r="D212" s="29" t="s">
        <v>67</v>
      </c>
      <c r="E212" s="36"/>
      <c r="H212" s="19">
        <f>B468</f>
        <v>2.5698777452277098E-4</v>
      </c>
    </row>
    <row r="213" spans="1:9" s="20" customFormat="1">
      <c r="B213" s="20" t="s">
        <v>113</v>
      </c>
      <c r="E213" s="38">
        <f>E27</f>
        <v>6.4</v>
      </c>
      <c r="F213" s="20">
        <f>E213*(365.25/7)</f>
        <v>333.94285714285718</v>
      </c>
      <c r="G213" s="20">
        <v>1</v>
      </c>
      <c r="H213" s="30"/>
      <c r="I213" s="20">
        <f>SUM(I214,I215,I217)</f>
        <v>5.9605226058693714E-2</v>
      </c>
    </row>
    <row r="214" spans="1:9">
      <c r="A214" s="18"/>
      <c r="C214" s="20" t="s">
        <v>114</v>
      </c>
      <c r="D214" s="20"/>
      <c r="E214" s="36">
        <f>G214*E213</f>
        <v>5.333333333333333</v>
      </c>
      <c r="F214" s="18">
        <f>E214*(365.25/7)</f>
        <v>278.28571428571428</v>
      </c>
      <c r="G214" s="18">
        <v>0.83333333333333326</v>
      </c>
      <c r="I214" s="18">
        <f>F214*H216</f>
        <v>5.1811036482050786E-2</v>
      </c>
    </row>
    <row r="215" spans="1:9">
      <c r="A215" s="18"/>
      <c r="C215" s="20" t="s">
        <v>115</v>
      </c>
      <c r="D215" s="20"/>
      <c r="E215" s="36">
        <f>G215*E213</f>
        <v>0.53333333333333333</v>
      </c>
      <c r="F215" s="18">
        <f>E215*(365.25/7)</f>
        <v>27.828571428571429</v>
      </c>
      <c r="G215" s="18">
        <v>8.3333333333333329E-2</v>
      </c>
      <c r="I215" s="18">
        <f>F215*H216</f>
        <v>5.1811036482050784E-3</v>
      </c>
    </row>
    <row r="216" spans="1:9">
      <c r="A216" s="18"/>
      <c r="C216" s="20"/>
      <c r="D216" s="29" t="s">
        <v>116</v>
      </c>
      <c r="E216" s="36"/>
      <c r="H216" s="19">
        <f>B482</f>
        <v>1.86179289206548E-4</v>
      </c>
    </row>
    <row r="217" spans="1:9">
      <c r="A217" s="18"/>
      <c r="C217" s="20" t="s">
        <v>117</v>
      </c>
      <c r="D217" s="20"/>
      <c r="E217" s="36">
        <f>G217*E213</f>
        <v>0.53333333333333333</v>
      </c>
      <c r="F217" s="18">
        <f>E217*(365.25/7)</f>
        <v>27.828571428571429</v>
      </c>
      <c r="G217" s="18">
        <v>8.3333333333333329E-2</v>
      </c>
      <c r="I217" s="18">
        <f>F217*AVERAGE(H218:H219)</f>
        <v>2.6130859284378477E-3</v>
      </c>
    </row>
    <row r="218" spans="1:9">
      <c r="A218" s="18"/>
      <c r="C218" s="20"/>
      <c r="D218" s="29" t="s">
        <v>84</v>
      </c>
      <c r="E218" s="36"/>
      <c r="H218" s="19">
        <f>B555</f>
        <v>1.06648610536075E-4</v>
      </c>
    </row>
    <row r="219" spans="1:9">
      <c r="A219" s="18"/>
      <c r="C219" s="20"/>
      <c r="D219" s="29" t="s">
        <v>118</v>
      </c>
      <c r="E219" s="36"/>
      <c r="H219" s="19">
        <f>B528</f>
        <v>8.1150172821881203E-5</v>
      </c>
    </row>
    <row r="220" spans="1:9" s="20" customFormat="1">
      <c r="B220" s="20" t="s">
        <v>119</v>
      </c>
      <c r="E220" s="38">
        <f>E28</f>
        <v>0.9</v>
      </c>
      <c r="F220" s="20">
        <f>E220*(365.25/7)</f>
        <v>46.960714285714289</v>
      </c>
      <c r="G220" s="20">
        <v>1</v>
      </c>
      <c r="H220" s="30"/>
      <c r="I220" s="20">
        <f>F220*H222</f>
        <v>8.2183259392602515E-3</v>
      </c>
    </row>
    <row r="221" spans="1:9">
      <c r="A221" s="18"/>
      <c r="C221" s="20" t="s">
        <v>119</v>
      </c>
      <c r="D221" s="20"/>
      <c r="E221" s="36">
        <f>G221*E220</f>
        <v>0.9</v>
      </c>
      <c r="F221" s="18">
        <f>E221*(365.25/7)</f>
        <v>46.960714285714289</v>
      </c>
      <c r="G221" s="18">
        <v>1</v>
      </c>
    </row>
    <row r="222" spans="1:9">
      <c r="A222" s="18"/>
      <c r="D222" s="3" t="s">
        <v>120</v>
      </c>
      <c r="E222" s="36"/>
      <c r="H222" s="19">
        <f>B485</f>
        <v>1.7500427887998099E-4</v>
      </c>
    </row>
    <row r="223" spans="1:9" s="20" customFormat="1">
      <c r="B223" s="20" t="s">
        <v>121</v>
      </c>
      <c r="E223" s="38">
        <f>E29</f>
        <v>2.4</v>
      </c>
      <c r="F223" s="20">
        <f>E223*(365.25/7)</f>
        <v>125.22857142857143</v>
      </c>
      <c r="G223" s="20">
        <v>1</v>
      </c>
      <c r="H223" s="30"/>
      <c r="I223" s="20">
        <f>SUM(I224:I225)</f>
        <v>2.1915535838027335E-2</v>
      </c>
    </row>
    <row r="224" spans="1:9">
      <c r="A224" s="18"/>
      <c r="C224" s="20" t="s">
        <v>122</v>
      </c>
      <c r="D224" s="20"/>
      <c r="E224" s="36">
        <f>G224*E223</f>
        <v>1.1499999999999999</v>
      </c>
      <c r="F224" s="18">
        <f>E224*(365.25/7)</f>
        <v>60.005357142857143</v>
      </c>
      <c r="G224" s="18">
        <v>0.47916666666666663</v>
      </c>
      <c r="I224" s="18">
        <f>F224*H226</f>
        <v>1.050119425572143E-2</v>
      </c>
    </row>
    <row r="225" spans="1:9">
      <c r="A225" s="18"/>
      <c r="C225" s="20" t="s">
        <v>123</v>
      </c>
      <c r="D225" s="20"/>
      <c r="E225" s="36">
        <f>G225*E223</f>
        <v>1.25</v>
      </c>
      <c r="F225" s="18">
        <f>E225*(365.25/7)</f>
        <v>65.223214285714292</v>
      </c>
      <c r="G225" s="18">
        <v>0.52083333333333337</v>
      </c>
      <c r="I225" s="18">
        <f>F225*H226</f>
        <v>1.1414341582305905E-2</v>
      </c>
    </row>
    <row r="226" spans="1:9">
      <c r="A226" s="18"/>
      <c r="D226" s="3" t="s">
        <v>120</v>
      </c>
      <c r="E226" s="36"/>
      <c r="H226" s="19">
        <f>B485</f>
        <v>1.7500427887998099E-4</v>
      </c>
    </row>
    <row r="227" spans="1:9" s="20" customFormat="1">
      <c r="B227" s="20" t="s">
        <v>124</v>
      </c>
      <c r="E227" s="38">
        <f>E30</f>
        <v>5.6</v>
      </c>
      <c r="F227" s="20">
        <f>E227*(365.25/7)</f>
        <v>292.2</v>
      </c>
      <c r="G227" s="20">
        <v>0.9882352941176471</v>
      </c>
      <c r="H227" s="30"/>
      <c r="I227" s="20">
        <f>SUM(I228,I231)</f>
        <v>4.4360363548253012E-2</v>
      </c>
    </row>
    <row r="228" spans="1:9">
      <c r="A228" s="18"/>
      <c r="C228" s="20" t="s">
        <v>125</v>
      </c>
      <c r="D228" s="20"/>
      <c r="E228" s="36">
        <f>G228*E227</f>
        <v>4.0847058823529414</v>
      </c>
      <c r="F228" s="18">
        <f>E228*(365.25/7)</f>
        <v>213.13411764705884</v>
      </c>
      <c r="G228" s="18">
        <v>0.72941176470588243</v>
      </c>
      <c r="I228" s="18">
        <f>F228*AVERAGE(H229:H230)</f>
        <v>3.7931889886371341E-2</v>
      </c>
    </row>
    <row r="229" spans="1:9">
      <c r="A229" s="18"/>
      <c r="C229" s="3"/>
      <c r="D229" s="3" t="s">
        <v>120</v>
      </c>
      <c r="E229" s="36"/>
      <c r="H229" s="19">
        <f>B485</f>
        <v>1.7500427887998099E-4</v>
      </c>
    </row>
    <row r="230" spans="1:9">
      <c r="A230" s="18"/>
      <c r="C230" s="31"/>
      <c r="D230" s="31" t="s">
        <v>126</v>
      </c>
      <c r="E230" s="36"/>
      <c r="H230" s="19">
        <f>B476</f>
        <v>1.8093957755303699E-4</v>
      </c>
    </row>
    <row r="231" spans="1:9">
      <c r="A231" s="18"/>
      <c r="C231" s="20" t="s">
        <v>127</v>
      </c>
      <c r="D231" s="20"/>
      <c r="E231" s="36">
        <f>G231*E227</f>
        <v>1.4494117647058824</v>
      </c>
      <c r="F231" s="18">
        <f>E231*(365.25/7)</f>
        <v>75.628235294117658</v>
      </c>
      <c r="G231" s="18">
        <v>0.25882352941176473</v>
      </c>
      <c r="I231" s="18">
        <f>F231*AVERAGE(H232:H233)</f>
        <v>6.4284736618816733E-3</v>
      </c>
    </row>
    <row r="232" spans="1:9">
      <c r="A232" s="18"/>
      <c r="D232" s="37" t="s">
        <v>92</v>
      </c>
      <c r="E232" s="36"/>
      <c r="H232" s="19">
        <f>B540</f>
        <v>1.07134259040347E-4</v>
      </c>
    </row>
    <row r="233" spans="1:9">
      <c r="A233" s="18"/>
      <c r="D233" s="3" t="s">
        <v>128</v>
      </c>
      <c r="E233" s="36"/>
      <c r="H233" s="19">
        <f>B556</f>
        <v>6.2867688959137197E-5</v>
      </c>
    </row>
    <row r="234" spans="1:9" s="25" customFormat="1">
      <c r="A234" s="25" t="s">
        <v>129</v>
      </c>
      <c r="E234" s="35">
        <f>E24</f>
        <v>24.5</v>
      </c>
      <c r="F234" s="25">
        <f>E234*(365.25/7)</f>
        <v>1278.375</v>
      </c>
      <c r="H234" s="27"/>
      <c r="I234" s="25">
        <f>SUM(I227,I220,I213,I210,I203,I223)</f>
        <v>0.24470177902695114</v>
      </c>
    </row>
    <row r="235" spans="1:9">
      <c r="C235" s="20"/>
      <c r="D235" s="20"/>
      <c r="F235" s="20"/>
    </row>
    <row r="236" spans="1:9" s="20" customFormat="1">
      <c r="A236" s="20" t="s">
        <v>130</v>
      </c>
      <c r="H236" s="30"/>
    </row>
    <row r="237" spans="1:9" s="20" customFormat="1">
      <c r="B237" s="20" t="s">
        <v>131</v>
      </c>
      <c r="E237" s="20">
        <f>E32</f>
        <v>4.7</v>
      </c>
      <c r="F237" s="20">
        <f>E237*(365.25/7)</f>
        <v>245.23928571428573</v>
      </c>
      <c r="G237" s="20">
        <v>0.98648648648648651</v>
      </c>
      <c r="H237" s="30"/>
      <c r="I237" s="20">
        <f>SUM(I238,I239,I241)</f>
        <v>4.3982226607396251E-2</v>
      </c>
    </row>
    <row r="238" spans="1:9">
      <c r="C238" s="20" t="s">
        <v>132</v>
      </c>
      <c r="D238" s="20"/>
      <c r="E238" s="18">
        <f>G238*E237</f>
        <v>3.7472972972972971</v>
      </c>
      <c r="F238" s="18">
        <f>E238*(365.25/7)</f>
        <v>195.5286196911197</v>
      </c>
      <c r="G238" s="18">
        <v>0.79729729729729726</v>
      </c>
      <c r="I238" s="18">
        <f>F238*H240</f>
        <v>3.5378865846439629E-2</v>
      </c>
    </row>
    <row r="239" spans="1:9">
      <c r="C239" s="20" t="s">
        <v>133</v>
      </c>
      <c r="D239" s="20"/>
      <c r="E239" s="18">
        <f>G239*E237</f>
        <v>0.12702702702702703</v>
      </c>
      <c r="F239" s="18">
        <f>E239*(365.25/7)</f>
        <v>6.6280888030888034</v>
      </c>
      <c r="G239" s="18">
        <v>2.7027027027027029E-2</v>
      </c>
      <c r="I239" s="18">
        <f>F239*H240</f>
        <v>1.1992835880149026E-3</v>
      </c>
    </row>
    <row r="240" spans="1:9">
      <c r="C240" s="20"/>
      <c r="D240" s="31" t="s">
        <v>126</v>
      </c>
      <c r="H240" s="19">
        <f>B476</f>
        <v>1.8093957755303699E-4</v>
      </c>
    </row>
    <row r="241" spans="1:9">
      <c r="C241" s="20" t="s">
        <v>134</v>
      </c>
      <c r="D241" s="20"/>
      <c r="E241" s="18">
        <f>G241*E237</f>
        <v>0.76216216216216215</v>
      </c>
      <c r="F241" s="18">
        <f>E241*(365.25/7)</f>
        <v>39.768532818532819</v>
      </c>
      <c r="G241" s="18">
        <v>0.16216216216216214</v>
      </c>
      <c r="I241" s="18">
        <f>F241*H242</f>
        <v>7.4040771729417167E-3</v>
      </c>
    </row>
    <row r="242" spans="1:9">
      <c r="C242" s="20"/>
      <c r="D242" s="29" t="s">
        <v>116</v>
      </c>
      <c r="H242" s="19">
        <f>B482</f>
        <v>1.86179289206548E-4</v>
      </c>
    </row>
    <row r="243" spans="1:9" s="20" customFormat="1">
      <c r="B243" s="20" t="s">
        <v>135</v>
      </c>
      <c r="D243" s="20" t="s">
        <v>295</v>
      </c>
      <c r="E243" s="20">
        <f>(E251-E237)/2</f>
        <v>3.8000000000000003</v>
      </c>
      <c r="F243" s="20">
        <f>E243*(365.25/7)</f>
        <v>198.27857142857144</v>
      </c>
      <c r="G243" s="20">
        <v>0.96129032258064506</v>
      </c>
      <c r="H243" s="30"/>
      <c r="I243" s="20">
        <f>SUM(I244,I245,I246)</f>
        <v>1.0090788665079507E-2</v>
      </c>
    </row>
    <row r="244" spans="1:9">
      <c r="C244" s="20" t="s">
        <v>136</v>
      </c>
      <c r="D244" s="20"/>
      <c r="E244" s="18">
        <f>G244*E243</f>
        <v>2.5741935483870968</v>
      </c>
      <c r="F244" s="18">
        <f>E244*(365.25/7)</f>
        <v>134.31774193548387</v>
      </c>
      <c r="G244" s="18">
        <v>0.67741935483870963</v>
      </c>
      <c r="I244" s="18">
        <f>F244*H247</f>
        <v>6.8800831807360272E-3</v>
      </c>
    </row>
    <row r="245" spans="1:9">
      <c r="C245" s="20" t="s">
        <v>137</v>
      </c>
      <c r="D245" s="20"/>
      <c r="E245" s="18">
        <f>G245*E243</f>
        <v>1.078709677419355</v>
      </c>
      <c r="F245" s="18">
        <f>E245*(365.25/7)</f>
        <v>56.285529953917063</v>
      </c>
      <c r="G245" s="18">
        <v>0.28387096774193549</v>
      </c>
      <c r="I245" s="18">
        <f>F245*H247</f>
        <v>2.8830824757370027E-3</v>
      </c>
    </row>
    <row r="246" spans="1:9">
      <c r="C246" s="20" t="s">
        <v>138</v>
      </c>
      <c r="D246" s="20"/>
      <c r="E246" s="18">
        <f>G246*E243</f>
        <v>0.12258064516129033</v>
      </c>
      <c r="F246" s="18">
        <f>E246*(365.25/7)</f>
        <v>6.3960829493087568</v>
      </c>
      <c r="G246" s="18">
        <v>3.2258064516129031E-2</v>
      </c>
      <c r="I246" s="18">
        <f>F246*H247</f>
        <v>3.2762300860647754E-4</v>
      </c>
    </row>
    <row r="247" spans="1:9">
      <c r="C247" s="20"/>
      <c r="D247" s="31" t="s">
        <v>139</v>
      </c>
      <c r="H247" s="19">
        <f>B550</f>
        <v>5.1222445237656699E-5</v>
      </c>
    </row>
    <row r="248" spans="1:9" s="20" customFormat="1">
      <c r="B248" s="20" t="s">
        <v>140</v>
      </c>
      <c r="D248" s="20" t="s">
        <v>295</v>
      </c>
      <c r="E248" s="20">
        <f>(E251-E237)/2</f>
        <v>3.8000000000000003</v>
      </c>
      <c r="F248" s="18">
        <f>E248*(365.25/7)</f>
        <v>198.27857142857144</v>
      </c>
      <c r="G248" s="20">
        <v>1</v>
      </c>
      <c r="H248" s="30"/>
      <c r="I248" s="20">
        <f>F248*H250</f>
        <v>1.7895811191580666E-2</v>
      </c>
    </row>
    <row r="249" spans="1:9">
      <c r="C249" s="20" t="s">
        <v>140</v>
      </c>
      <c r="D249" s="20"/>
      <c r="E249" s="18" t="s">
        <v>41</v>
      </c>
      <c r="F249" s="18" t="e">
        <f>E249*(365.25/7)</f>
        <v>#VALUE!</v>
      </c>
      <c r="G249" s="18">
        <v>1</v>
      </c>
    </row>
    <row r="250" spans="1:9">
      <c r="C250" s="20"/>
      <c r="D250" s="18" t="s">
        <v>141</v>
      </c>
      <c r="H250" s="19">
        <f>B549</f>
        <v>9.0255901394909502E-5</v>
      </c>
    </row>
    <row r="251" spans="1:9" s="25" customFormat="1">
      <c r="A251" s="25" t="s">
        <v>142</v>
      </c>
      <c r="E251" s="25">
        <f>E31</f>
        <v>12.3</v>
      </c>
      <c r="F251" s="25">
        <f>E251*(365.25/7)</f>
        <v>641.79642857142858</v>
      </c>
      <c r="H251" s="27"/>
      <c r="I251" s="25">
        <f>SUM(I248,I243,I237)</f>
        <v>7.1968826464056418E-2</v>
      </c>
    </row>
    <row r="252" spans="1:9">
      <c r="C252" s="20"/>
      <c r="D252" s="20"/>
      <c r="F252" s="20"/>
    </row>
    <row r="253" spans="1:9" s="20" customFormat="1">
      <c r="A253" s="20" t="s">
        <v>143</v>
      </c>
      <c r="H253" s="30"/>
    </row>
    <row r="254" spans="1:9" s="20" customFormat="1">
      <c r="B254" s="20" t="s">
        <v>144</v>
      </c>
      <c r="E254" s="20">
        <f>E36</f>
        <v>15</v>
      </c>
      <c r="F254" s="20">
        <f>E254*(365.25/7)</f>
        <v>782.67857142857144</v>
      </c>
      <c r="G254" s="20">
        <v>0.96780684104627757</v>
      </c>
      <c r="H254" s="30"/>
      <c r="I254" s="20">
        <f>F254*H259</f>
        <v>0.10811284289144431</v>
      </c>
    </row>
    <row r="255" spans="1:9">
      <c r="C255" s="20" t="s">
        <v>145</v>
      </c>
      <c r="D255" s="20"/>
      <c r="E255" s="18">
        <f>G255*E254</f>
        <v>3.2595573440643864</v>
      </c>
      <c r="F255" s="18">
        <f>E255*(365.25/7)</f>
        <v>170.07904570278816</v>
      </c>
      <c r="G255" s="18">
        <v>0.21730382293762576</v>
      </c>
    </row>
    <row r="256" spans="1:9">
      <c r="C256" s="20" t="s">
        <v>146</v>
      </c>
      <c r="D256" s="20"/>
      <c r="E256" s="18">
        <f>G256*E254</f>
        <v>11.046277665995975</v>
      </c>
      <c r="F256" s="18">
        <f>E256*(365.25/7)</f>
        <v>576.37898821500426</v>
      </c>
      <c r="G256" s="18">
        <v>0.73641851106639833</v>
      </c>
    </row>
    <row r="257" spans="1:9">
      <c r="C257" s="20" t="s">
        <v>147</v>
      </c>
      <c r="D257" s="20"/>
      <c r="E257" s="18" t="s">
        <v>41</v>
      </c>
      <c r="F257" s="18" t="e">
        <f>E257*(365.25/7)</f>
        <v>#VALUE!</v>
      </c>
      <c r="G257" s="18">
        <v>3.2193158953722434E-2</v>
      </c>
    </row>
    <row r="258" spans="1:9">
      <c r="C258" s="20" t="s">
        <v>148</v>
      </c>
      <c r="D258" s="20"/>
      <c r="E258" s="18">
        <f>G258*E254</f>
        <v>0.21126760563380279</v>
      </c>
      <c r="F258" s="18">
        <f>E258*(365.25/7)</f>
        <v>11.023641851106639</v>
      </c>
      <c r="G258" s="18">
        <v>1.408450704225352E-2</v>
      </c>
    </row>
    <row r="259" spans="1:9">
      <c r="C259" s="20"/>
      <c r="D259" s="29" t="s">
        <v>149</v>
      </c>
      <c r="H259" s="19">
        <f>B481</f>
        <v>1.3813185493773399E-4</v>
      </c>
    </row>
    <row r="260" spans="1:9" s="20" customFormat="1">
      <c r="B260" s="20" t="s">
        <v>150</v>
      </c>
      <c r="E260" s="20">
        <f>E37</f>
        <v>32.200000000000003</v>
      </c>
      <c r="F260" s="20">
        <f>E260*(365.25/7)</f>
        <v>1680.1500000000003</v>
      </c>
      <c r="G260" s="20">
        <v>1</v>
      </c>
      <c r="H260" s="30"/>
      <c r="I260" s="20">
        <f>SUM(I261,I263,I265,I267,I269)</f>
        <v>1.8385794699968248</v>
      </c>
    </row>
    <row r="261" spans="1:9">
      <c r="C261" s="20" t="s">
        <v>151</v>
      </c>
      <c r="D261" s="20"/>
      <c r="E261" s="18">
        <f>G261*E260</f>
        <v>2.9357452966714912</v>
      </c>
      <c r="F261" s="18">
        <f>E261*(365.25/7)</f>
        <v>153.18299565846604</v>
      </c>
      <c r="G261" s="18">
        <v>9.1172214182344433E-2</v>
      </c>
      <c r="I261" s="18">
        <f>F261*H262</f>
        <v>2.1159451335222765E-2</v>
      </c>
    </row>
    <row r="262" spans="1:9">
      <c r="C262" s="20"/>
      <c r="D262" s="29" t="s">
        <v>149</v>
      </c>
      <c r="H262" s="19">
        <f>B481</f>
        <v>1.3813185493773399E-4</v>
      </c>
    </row>
    <row r="263" spans="1:9">
      <c r="C263" s="20" t="s">
        <v>152</v>
      </c>
      <c r="D263" s="20"/>
      <c r="E263" s="18">
        <f>G263*E260</f>
        <v>17.894066570188137</v>
      </c>
      <c r="F263" s="18">
        <f>E263*(365.25/7)</f>
        <v>933.6868306801739</v>
      </c>
      <c r="G263" s="18">
        <v>0.55571635311143275</v>
      </c>
      <c r="I263" s="18">
        <f>F263*H264</f>
        <v>1.7092286119403899</v>
      </c>
    </row>
    <row r="264" spans="1:9">
      <c r="C264" s="20"/>
      <c r="D264" s="18" t="s">
        <v>153</v>
      </c>
      <c r="H264" s="19">
        <f>B511</f>
        <v>1.8306230266686399E-3</v>
      </c>
    </row>
    <row r="265" spans="1:9">
      <c r="C265" s="20" t="s">
        <v>154</v>
      </c>
      <c r="D265" s="20"/>
      <c r="E265" s="18">
        <f>G265*E260</f>
        <v>1.7707670043415342</v>
      </c>
      <c r="F265" s="18">
        <f>E265*(365.25/7)</f>
        <v>92.396092619392206</v>
      </c>
      <c r="G265" s="18">
        <v>5.4992764109985527E-2</v>
      </c>
      <c r="I265" s="18">
        <f>F265*H266</f>
        <v>2.0421093942283391E-2</v>
      </c>
    </row>
    <row r="266" spans="1:9">
      <c r="A266" s="18"/>
      <c r="C266" s="20"/>
      <c r="D266" s="31" t="s">
        <v>101</v>
      </c>
      <c r="H266" s="19">
        <f>B473</f>
        <v>2.2101685648552401E-4</v>
      </c>
    </row>
    <row r="267" spans="1:9">
      <c r="A267" s="18"/>
      <c r="C267" s="20" t="s">
        <v>155</v>
      </c>
      <c r="D267" s="20"/>
      <c r="E267" s="18">
        <f>G267*E260</f>
        <v>4.3337192474674398</v>
      </c>
      <c r="F267" s="18">
        <f>E267*(365.25/7)</f>
        <v>226.12727930535462</v>
      </c>
      <c r="G267" s="18">
        <v>0.13458755426917512</v>
      </c>
      <c r="I267" s="18">
        <f>F267*H268</f>
        <v>2.4116160142219015E-2</v>
      </c>
    </row>
    <row r="268" spans="1:9">
      <c r="A268" s="18"/>
      <c r="C268" s="20"/>
      <c r="D268" s="31" t="s">
        <v>84</v>
      </c>
      <c r="H268" s="19">
        <f>B555</f>
        <v>1.06648610536075E-4</v>
      </c>
    </row>
    <row r="269" spans="1:9">
      <c r="A269" s="18"/>
      <c r="C269" s="20" t="s">
        <v>156</v>
      </c>
      <c r="D269" s="20"/>
      <c r="E269" s="18">
        <f>G269*E260</f>
        <v>5.2657018813314043</v>
      </c>
      <c r="F269" s="18">
        <f>E269*(365.25/7)</f>
        <v>274.75680173661362</v>
      </c>
      <c r="G269" s="18">
        <v>0.16353111432706224</v>
      </c>
      <c r="I269" s="18">
        <f>F269*H270</f>
        <v>6.3654152636709871E-2</v>
      </c>
    </row>
    <row r="270" spans="1:9">
      <c r="A270" s="18"/>
      <c r="C270" s="20"/>
      <c r="D270" s="31" t="s">
        <v>157</v>
      </c>
      <c r="H270" s="19">
        <f>B516</f>
        <v>2.3167452901759201E-4</v>
      </c>
    </row>
    <row r="271" spans="1:9" s="20" customFormat="1">
      <c r="B271" s="20" t="s">
        <v>158</v>
      </c>
      <c r="E271" s="20">
        <f>E38</f>
        <v>6.9</v>
      </c>
      <c r="F271" s="20">
        <f>E271*(365.25/7)</f>
        <v>360.0321428571429</v>
      </c>
      <c r="G271" s="20">
        <v>1.0047169811320757</v>
      </c>
      <c r="H271" s="30"/>
      <c r="I271" s="20">
        <f>SUM(I272,I274,I276,I278,I280,I282,I287)</f>
        <v>0.32745701549667539</v>
      </c>
    </row>
    <row r="272" spans="1:9">
      <c r="A272" s="18"/>
      <c r="C272" s="20" t="s">
        <v>159</v>
      </c>
      <c r="D272" s="20"/>
      <c r="E272" s="18">
        <f>G272*E271</f>
        <v>0.16273584905660379</v>
      </c>
      <c r="F272" s="18">
        <f>E272*(365.25/7)</f>
        <v>8.4913241239892194</v>
      </c>
      <c r="G272" s="18">
        <v>2.358490566037736E-2</v>
      </c>
      <c r="I272" s="18">
        <f>F272*H273</f>
        <v>1.4164207910934458E-2</v>
      </c>
    </row>
    <row r="273" spans="1:9">
      <c r="A273" s="18"/>
      <c r="C273" s="20"/>
      <c r="D273" s="3" t="s">
        <v>160</v>
      </c>
      <c r="H273" s="19">
        <f>B512</f>
        <v>1.6680799960183501E-3</v>
      </c>
    </row>
    <row r="274" spans="1:9">
      <c r="A274" s="18"/>
      <c r="C274" s="20" t="s">
        <v>161</v>
      </c>
      <c r="D274" s="20"/>
      <c r="E274" s="18">
        <f>G274*E271</f>
        <v>1.1066037735849057</v>
      </c>
      <c r="F274" s="18">
        <f>E274*(365.25/7)</f>
        <v>57.741004043126686</v>
      </c>
      <c r="G274" s="18">
        <v>0.16037735849056603</v>
      </c>
      <c r="I274" s="18">
        <f>F274*H275</f>
        <v>0.10570201158431475</v>
      </c>
    </row>
    <row r="275" spans="1:9">
      <c r="A275" s="18"/>
      <c r="C275" s="20"/>
      <c r="D275" s="29" t="s">
        <v>153</v>
      </c>
      <c r="H275" s="19">
        <f>B511</f>
        <v>1.8306230266686399E-3</v>
      </c>
    </row>
    <row r="276" spans="1:9">
      <c r="A276" s="18"/>
      <c r="C276" s="20" t="s">
        <v>162</v>
      </c>
      <c r="D276" s="20"/>
      <c r="E276" s="18">
        <f>G276*E271</f>
        <v>0.61839622641509429</v>
      </c>
      <c r="F276" s="18">
        <f>E276*(365.25/7)</f>
        <v>32.267031671159025</v>
      </c>
      <c r="G276" s="18">
        <v>8.9622641509433956E-2</v>
      </c>
      <c r="I276" s="18">
        <f>F276*H277</f>
        <v>2.6833121409970118E-2</v>
      </c>
    </row>
    <row r="277" spans="1:9">
      <c r="A277" s="18"/>
      <c r="C277" s="20"/>
      <c r="D277" s="3" t="s">
        <v>163</v>
      </c>
      <c r="H277" s="19">
        <f>B514</f>
        <v>8.3159559526369898E-4</v>
      </c>
    </row>
    <row r="278" spans="1:9">
      <c r="A278" s="18"/>
      <c r="C278" s="20" t="s">
        <v>164</v>
      </c>
      <c r="D278" s="20"/>
      <c r="E278" s="18">
        <f>G278*E271</f>
        <v>3.7429245283018875</v>
      </c>
      <c r="F278" s="18">
        <f>E278*(365.25/7)</f>
        <v>195.30045485175208</v>
      </c>
      <c r="G278" s="18">
        <v>0.54245283018867929</v>
      </c>
      <c r="I278" s="18">
        <f>F278*H279</f>
        <v>0.16241099800771394</v>
      </c>
    </row>
    <row r="279" spans="1:9">
      <c r="A279" s="18"/>
      <c r="C279" s="20"/>
      <c r="D279" s="3" t="s">
        <v>163</v>
      </c>
      <c r="H279" s="19">
        <f>B514</f>
        <v>8.3159559526369898E-4</v>
      </c>
    </row>
    <row r="280" spans="1:9">
      <c r="A280" s="18"/>
      <c r="C280" s="20" t="s">
        <v>165</v>
      </c>
      <c r="D280" s="20"/>
      <c r="E280" s="18">
        <f>G280*E271</f>
        <v>0.16273584905660379</v>
      </c>
      <c r="F280" s="18">
        <f>E280*(365.25/7)</f>
        <v>8.4913241239892194</v>
      </c>
      <c r="G280" s="18">
        <v>2.358490566037736E-2</v>
      </c>
      <c r="I280" s="18">
        <f>F280*H281</f>
        <v>4.576111963615708E-3</v>
      </c>
    </row>
    <row r="281" spans="1:9">
      <c r="A281" s="18"/>
      <c r="C281" s="20"/>
      <c r="D281" s="3" t="s">
        <v>166</v>
      </c>
      <c r="H281" s="19">
        <f>B513</f>
        <v>5.3891618042085205E-4</v>
      </c>
    </row>
    <row r="282" spans="1:9">
      <c r="C282" s="20" t="s">
        <v>167</v>
      </c>
      <c r="D282" s="20"/>
      <c r="E282" s="18" t="s">
        <v>41</v>
      </c>
      <c r="F282" s="18" t="e">
        <f>E282*(365.25/7)</f>
        <v>#VALUE!</v>
      </c>
      <c r="G282" s="18">
        <v>-4.7169811320757482E-3</v>
      </c>
      <c r="I282" s="18">
        <v>0</v>
      </c>
    </row>
    <row r="283" spans="1:9">
      <c r="C283" s="20"/>
      <c r="D283" s="1" t="s">
        <v>153</v>
      </c>
    </row>
    <row r="284" spans="1:9">
      <c r="C284" s="20"/>
      <c r="D284" s="1" t="s">
        <v>160</v>
      </c>
    </row>
    <row r="285" spans="1:9">
      <c r="C285" s="20"/>
      <c r="D285" s="1" t="s">
        <v>166</v>
      </c>
    </row>
    <row r="286" spans="1:9">
      <c r="C286" s="20"/>
      <c r="D286" s="1" t="s">
        <v>163</v>
      </c>
    </row>
    <row r="287" spans="1:9">
      <c r="C287" s="20" t="s">
        <v>168</v>
      </c>
      <c r="D287" s="20"/>
      <c r="E287" s="18">
        <f>G287*E271</f>
        <v>1.1391509433962266</v>
      </c>
      <c r="F287" s="18">
        <f>E287*(365.25/7)</f>
        <v>59.43926886792454</v>
      </c>
      <c r="G287" s="18">
        <v>0.16509433962264153</v>
      </c>
      <c r="I287" s="18">
        <f>F287*H288</f>
        <v>1.3770564620126437E-2</v>
      </c>
    </row>
    <row r="288" spans="1:9">
      <c r="C288" s="20"/>
      <c r="D288" s="31" t="s">
        <v>157</v>
      </c>
      <c r="H288" s="19">
        <f>B516</f>
        <v>2.3167452901759201E-4</v>
      </c>
    </row>
    <row r="289" spans="1:9" s="25" customFormat="1">
      <c r="A289" s="25" t="s">
        <v>169</v>
      </c>
      <c r="E289" s="25">
        <f>E35</f>
        <v>54.1</v>
      </c>
      <c r="F289" s="25">
        <f>E289*(365.25/7)</f>
        <v>2822.8607142857145</v>
      </c>
      <c r="H289" s="27"/>
      <c r="I289" s="25">
        <f>SUM(I254,I260,I271)</f>
        <v>2.2741493283849445</v>
      </c>
    </row>
    <row r="290" spans="1:9">
      <c r="C290" s="20"/>
      <c r="D290" s="20"/>
      <c r="F290" s="20"/>
    </row>
    <row r="291" spans="1:9" s="20" customFormat="1">
      <c r="A291" s="20" t="s">
        <v>170</v>
      </c>
      <c r="H291" s="30"/>
    </row>
    <row r="292" spans="1:9" s="20" customFormat="1">
      <c r="B292" s="20" t="s">
        <v>171</v>
      </c>
      <c r="E292" s="20">
        <f>E40</f>
        <v>1.1000000000000001</v>
      </c>
      <c r="F292" s="20">
        <f>E292*(365.25/7)</f>
        <v>57.396428571428579</v>
      </c>
      <c r="G292" s="20">
        <v>1</v>
      </c>
      <c r="H292" s="30"/>
      <c r="I292" s="20">
        <f>F292*H294</f>
        <v>1.2973613619600807E-2</v>
      </c>
    </row>
    <row r="293" spans="1:9">
      <c r="C293" s="20" t="s">
        <v>171</v>
      </c>
      <c r="D293" s="20"/>
      <c r="E293" s="18">
        <f>G293*E292</f>
        <v>1.1000000000000001</v>
      </c>
      <c r="F293" s="18">
        <f>E293*(365.25/7)</f>
        <v>57.396428571428579</v>
      </c>
      <c r="G293" s="18">
        <v>1</v>
      </c>
    </row>
    <row r="294" spans="1:9">
      <c r="C294" s="20"/>
      <c r="D294" s="3" t="s">
        <v>172</v>
      </c>
      <c r="H294" s="19">
        <f>B515</f>
        <v>2.26035207111457E-4</v>
      </c>
    </row>
    <row r="295" spans="1:9" s="20" customFormat="1">
      <c r="B295" s="20" t="s">
        <v>173</v>
      </c>
      <c r="D295" s="20" t="s">
        <v>295</v>
      </c>
      <c r="E295" s="20">
        <f>E301-SUM(E298,E292)</f>
        <v>0.39999999999999858</v>
      </c>
      <c r="F295" s="20">
        <f>E295*(365.25/7)</f>
        <v>20.871428571428499</v>
      </c>
      <c r="G295" s="20">
        <v>1</v>
      </c>
      <c r="H295" s="30"/>
      <c r="I295" s="20">
        <f>F295*H297</f>
        <v>3.8858277361537956E-3</v>
      </c>
    </row>
    <row r="296" spans="1:9">
      <c r="C296" s="20" t="s">
        <v>173</v>
      </c>
      <c r="D296" s="20"/>
      <c r="E296" s="18">
        <f>G296*E295</f>
        <v>0.39999999999999858</v>
      </c>
      <c r="F296" s="18">
        <f>E296*(365.25/7)</f>
        <v>20.871428571428499</v>
      </c>
      <c r="G296" s="18">
        <v>1</v>
      </c>
    </row>
    <row r="297" spans="1:9">
      <c r="C297" s="20"/>
      <c r="D297" s="31" t="s">
        <v>116</v>
      </c>
      <c r="H297" s="19">
        <f>B482</f>
        <v>1.86179289206548E-4</v>
      </c>
    </row>
    <row r="298" spans="1:9" s="20" customFormat="1">
      <c r="B298" s="20" t="s">
        <v>174</v>
      </c>
      <c r="E298" s="20">
        <f>E42</f>
        <v>18.8</v>
      </c>
      <c r="F298" s="20">
        <f>E298*(365.25/7)</f>
        <v>980.95714285714291</v>
      </c>
      <c r="G298" s="20">
        <v>1</v>
      </c>
      <c r="H298" s="30"/>
      <c r="I298" s="20">
        <f>F298*H300</f>
        <v>4.3766683842773338E-2</v>
      </c>
    </row>
    <row r="299" spans="1:9">
      <c r="C299" s="20" t="s">
        <v>174</v>
      </c>
      <c r="D299" s="20"/>
      <c r="E299" s="18">
        <f>G299*E298</f>
        <v>18.8</v>
      </c>
      <c r="F299" s="18">
        <f>E299*(365.25/7)</f>
        <v>980.95714285714291</v>
      </c>
      <c r="G299" s="18">
        <v>1</v>
      </c>
    </row>
    <row r="300" spans="1:9">
      <c r="C300" s="20"/>
      <c r="D300" s="31" t="s">
        <v>175</v>
      </c>
      <c r="H300" s="19">
        <f>B521</f>
        <v>4.4616305779983597E-5</v>
      </c>
    </row>
    <row r="301" spans="1:9" s="25" customFormat="1">
      <c r="A301" s="25" t="s">
        <v>176</v>
      </c>
      <c r="E301" s="25">
        <f>E39</f>
        <v>20.3</v>
      </c>
      <c r="F301" s="25">
        <f>E301*(365.25/7)</f>
        <v>1059.2250000000001</v>
      </c>
      <c r="H301" s="27"/>
      <c r="I301" s="25">
        <f>SUM(I292,I295,I298)</f>
        <v>6.062612519852794E-2</v>
      </c>
    </row>
    <row r="302" spans="1:9">
      <c r="C302" s="20"/>
      <c r="D302" s="20"/>
      <c r="F302" s="20"/>
    </row>
    <row r="303" spans="1:9" s="20" customFormat="1">
      <c r="A303" s="20" t="s">
        <v>177</v>
      </c>
      <c r="H303" s="30"/>
    </row>
    <row r="304" spans="1:9" s="20" customFormat="1">
      <c r="B304" s="20" t="s">
        <v>178</v>
      </c>
      <c r="E304" s="20">
        <f>E44</f>
        <v>5.0999999999999996</v>
      </c>
      <c r="F304" s="20">
        <f>E304*(365.25/7)</f>
        <v>266.11071428571427</v>
      </c>
      <c r="G304" s="20">
        <v>1.0000000000000002</v>
      </c>
      <c r="H304" s="30"/>
      <c r="I304" s="20">
        <f>SUM(I305,I306,I307,I309)</f>
        <v>4.9097177599863311E-2</v>
      </c>
    </row>
    <row r="305" spans="1:9">
      <c r="C305" s="20" t="s">
        <v>179</v>
      </c>
      <c r="D305" s="20"/>
      <c r="E305" s="18">
        <f>G305*E304</f>
        <v>2.5859154929577461</v>
      </c>
      <c r="F305" s="18">
        <f>E305*(365.25/7)</f>
        <v>134.92937625754527</v>
      </c>
      <c r="G305" s="18">
        <v>0.50704225352112675</v>
      </c>
      <c r="I305" s="18">
        <f>F305*H308</f>
        <v>2.5121055364712652E-2</v>
      </c>
    </row>
    <row r="306" spans="1:9">
      <c r="C306" s="20" t="s">
        <v>180</v>
      </c>
      <c r="D306" s="20"/>
      <c r="E306" s="18">
        <f>G306*E304</f>
        <v>1.3288732394366198</v>
      </c>
      <c r="F306" s="18">
        <f>E306*(365.25/7)</f>
        <v>69.338707243460775</v>
      </c>
      <c r="G306" s="18">
        <v>0.26056338028169018</v>
      </c>
      <c r="I306" s="18">
        <f>F306*H308</f>
        <v>1.2909431229088449E-2</v>
      </c>
    </row>
    <row r="307" spans="1:9">
      <c r="C307" s="20" t="s">
        <v>181</v>
      </c>
      <c r="D307" s="20"/>
      <c r="E307" s="18">
        <f>G307*E304</f>
        <v>1.0774647887323945</v>
      </c>
      <c r="F307" s="18">
        <f>E307*(365.25/7)</f>
        <v>56.220573440643875</v>
      </c>
      <c r="G307" s="18">
        <v>0.21126760563380284</v>
      </c>
      <c r="I307" s="18">
        <f>F307*H308</f>
        <v>1.0467106401963607E-2</v>
      </c>
    </row>
    <row r="308" spans="1:9">
      <c r="C308" s="20"/>
      <c r="D308" s="31" t="s">
        <v>116</v>
      </c>
      <c r="H308" s="19">
        <f>B482</f>
        <v>1.86179289206548E-4</v>
      </c>
    </row>
    <row r="309" spans="1:9">
      <c r="C309" s="20" t="s">
        <v>182</v>
      </c>
      <c r="D309" s="20"/>
      <c r="E309" s="18">
        <f>G309*E304</f>
        <v>0.10774647887323943</v>
      </c>
      <c r="F309" s="18">
        <f>E309*(365.25/7)</f>
        <v>5.6220573440643866</v>
      </c>
      <c r="G309" s="18">
        <v>2.1126760563380281E-2</v>
      </c>
      <c r="I309" s="18">
        <f>F309*H310</f>
        <v>5.9958460409860297E-4</v>
      </c>
    </row>
    <row r="310" spans="1:9">
      <c r="C310" s="20"/>
      <c r="D310" s="31" t="s">
        <v>84</v>
      </c>
      <c r="H310" s="19">
        <f>B555</f>
        <v>1.06648610536075E-4</v>
      </c>
    </row>
    <row r="311" spans="1:9" s="20" customFormat="1">
      <c r="B311" s="20" t="s">
        <v>183</v>
      </c>
      <c r="E311" s="20">
        <f>(E346-SUM(E343,E337,E331,E322,E314,E304))/2</f>
        <v>1.6000000000000014</v>
      </c>
      <c r="F311" s="20">
        <f>E311*(365.25/7)</f>
        <v>83.485714285714366</v>
      </c>
      <c r="G311" s="20">
        <v>1</v>
      </c>
      <c r="H311" s="30"/>
      <c r="I311" s="20">
        <f>E311*H313</f>
        <v>2.8000684620796981E-4</v>
      </c>
    </row>
    <row r="312" spans="1:9">
      <c r="C312" s="20" t="s">
        <v>183</v>
      </c>
      <c r="D312" s="20"/>
      <c r="E312" s="18" t="s">
        <v>41</v>
      </c>
      <c r="F312" s="18" t="e">
        <f>E312*(365.25/7)</f>
        <v>#VALUE!</v>
      </c>
      <c r="G312" s="18">
        <v>1</v>
      </c>
    </row>
    <row r="313" spans="1:9">
      <c r="C313" s="31"/>
      <c r="D313" s="31" t="s">
        <v>120</v>
      </c>
      <c r="H313" s="19">
        <f>B485</f>
        <v>1.7500427887998099E-4</v>
      </c>
    </row>
    <row r="314" spans="1:9" s="20" customFormat="1">
      <c r="B314" s="20" t="s">
        <v>184</v>
      </c>
      <c r="E314" s="20">
        <f>E46</f>
        <v>11.9</v>
      </c>
      <c r="F314" s="20">
        <f>E314*(365.25/7)</f>
        <v>620.92500000000007</v>
      </c>
      <c r="G314" s="20">
        <v>1.0050251256281406</v>
      </c>
      <c r="H314" s="30"/>
      <c r="I314" s="20">
        <f>SUM(I315,I316,I318,I320)</f>
        <v>0.1576284698459961</v>
      </c>
    </row>
    <row r="315" spans="1:9">
      <c r="A315" s="18"/>
      <c r="C315" s="20" t="s">
        <v>185</v>
      </c>
      <c r="D315" s="20"/>
      <c r="E315" s="18">
        <f>G315*E314</f>
        <v>2.511557788944724</v>
      </c>
      <c r="F315" s="18">
        <f>E315*(365.25/7)</f>
        <v>131.04949748743721</v>
      </c>
      <c r="G315" s="18">
        <v>0.21105527638190957</v>
      </c>
      <c r="I315" s="18">
        <f>F315*H317</f>
        <v>2.2934222805372828E-2</v>
      </c>
    </row>
    <row r="316" spans="1:9">
      <c r="A316" s="18"/>
      <c r="C316" s="20" t="s">
        <v>186</v>
      </c>
      <c r="D316" s="20"/>
      <c r="E316" s="18">
        <f>G316*E314</f>
        <v>2.6909547738693469</v>
      </c>
      <c r="F316" s="18">
        <f>E316*(365.25/7)</f>
        <v>140.410175879397</v>
      </c>
      <c r="G316" s="18">
        <v>0.22613065326633167</v>
      </c>
      <c r="I316" s="18">
        <f>F316*H317</f>
        <v>2.4572381577185172E-2</v>
      </c>
    </row>
    <row r="317" spans="1:9">
      <c r="A317" s="18"/>
      <c r="D317" s="31" t="s">
        <v>120</v>
      </c>
      <c r="H317" s="19">
        <f>B485</f>
        <v>1.7500427887998099E-4</v>
      </c>
    </row>
    <row r="318" spans="1:9">
      <c r="A318" s="18"/>
      <c r="C318" s="20" t="s">
        <v>187</v>
      </c>
      <c r="D318" s="20"/>
      <c r="E318" s="18">
        <f>G318*E314</f>
        <v>3.3487437185929649</v>
      </c>
      <c r="F318" s="18">
        <f>E318*(365.25/7)</f>
        <v>174.73266331658292</v>
      </c>
      <c r="G318" s="18">
        <v>0.28140703517587939</v>
      </c>
      <c r="I318" s="18">
        <f>F318*H319</f>
        <v>7.8996848799003538E-2</v>
      </c>
    </row>
    <row r="319" spans="1:9">
      <c r="A319" s="18"/>
      <c r="D319" s="3" t="s">
        <v>188</v>
      </c>
      <c r="H319" s="19">
        <f>B475</f>
        <v>4.5210121164281699E-4</v>
      </c>
    </row>
    <row r="320" spans="1:9">
      <c r="A320" s="18"/>
      <c r="C320" s="20" t="s">
        <v>189</v>
      </c>
      <c r="D320" s="20"/>
      <c r="E320" s="18">
        <f>G320*E314</f>
        <v>3.4085427135678397</v>
      </c>
      <c r="F320" s="18">
        <f>E320*(365.25/7)</f>
        <v>177.85288944723621</v>
      </c>
      <c r="G320" s="18">
        <v>0.28643216080402012</v>
      </c>
      <c r="I320" s="18">
        <f>F320*H321</f>
        <v>3.1125016664434554E-2</v>
      </c>
    </row>
    <row r="321" spans="1:9">
      <c r="A321" s="18"/>
      <c r="C321" s="31"/>
      <c r="D321" s="31" t="s">
        <v>120</v>
      </c>
      <c r="H321" s="19">
        <f>B485</f>
        <v>1.7500427887998099E-4</v>
      </c>
    </row>
    <row r="322" spans="1:9" s="20" customFormat="1">
      <c r="B322" s="20" t="s">
        <v>190</v>
      </c>
      <c r="E322" s="20">
        <f>E47</f>
        <v>13.6</v>
      </c>
      <c r="F322" s="20">
        <f>E322*(365.25/7)</f>
        <v>709.62857142857149</v>
      </c>
      <c r="G322" s="20">
        <v>1.0000000000000002</v>
      </c>
      <c r="H322" s="30"/>
      <c r="I322" s="20">
        <f>SUM(I323,I325,I327,I329)</f>
        <v>6.694274103992251E-2</v>
      </c>
    </row>
    <row r="323" spans="1:9">
      <c r="A323" s="18"/>
      <c r="C323" s="20" t="s">
        <v>191</v>
      </c>
      <c r="D323" s="20"/>
      <c r="E323" s="18">
        <f>G323*E322</f>
        <v>3.7617021276595746</v>
      </c>
      <c r="F323" s="18">
        <f>E323*(365.25/7)</f>
        <v>196.28024316109423</v>
      </c>
      <c r="G323" s="18">
        <v>0.27659574468085107</v>
      </c>
      <c r="I323" s="18">
        <f>F323*H324</f>
        <v>2.9246157029372739E-2</v>
      </c>
    </row>
    <row r="324" spans="1:9">
      <c r="A324" s="18"/>
      <c r="D324" s="3" t="s">
        <v>192</v>
      </c>
      <c r="H324" s="19">
        <f>B553</f>
        <v>1.49002041970008E-4</v>
      </c>
    </row>
    <row r="325" spans="1:9">
      <c r="A325" s="18"/>
      <c r="C325" s="20" t="s">
        <v>193</v>
      </c>
      <c r="D325" s="20"/>
      <c r="E325" s="18">
        <f>G325*E322</f>
        <v>7.0273556231003038</v>
      </c>
      <c r="F325" s="18">
        <f>E325*(365.25/7)</f>
        <v>366.67737733391232</v>
      </c>
      <c r="G325" s="18">
        <v>0.51671732522796354</v>
      </c>
      <c r="I325" s="18">
        <f>F325*H326</f>
        <v>2.8716855761158927E-2</v>
      </c>
    </row>
    <row r="326" spans="1:9">
      <c r="A326" s="18"/>
      <c r="D326" s="3" t="s">
        <v>194</v>
      </c>
      <c r="H326" s="19">
        <f>B552</f>
        <v>7.83164098367817E-5</v>
      </c>
    </row>
    <row r="327" spans="1:9">
      <c r="A327" s="18"/>
      <c r="C327" s="20" t="s">
        <v>195</v>
      </c>
      <c r="D327" s="20"/>
      <c r="E327" s="18">
        <f>G327*E322</f>
        <v>0.95075987841945275</v>
      </c>
      <c r="F327" s="18">
        <f>E327*(365.25/7)</f>
        <v>49.609292227529302</v>
      </c>
      <c r="G327" s="18">
        <v>6.9908814589665649E-2</v>
      </c>
      <c r="I327" s="18">
        <f>F327*H328</f>
        <v>3.8195908245074891E-3</v>
      </c>
    </row>
    <row r="328" spans="1:9">
      <c r="A328" s="18"/>
      <c r="D328" s="3" t="s">
        <v>196</v>
      </c>
      <c r="H328" s="19">
        <f>B536</f>
        <v>7.6993455318596804E-5</v>
      </c>
    </row>
    <row r="329" spans="1:9">
      <c r="A329" s="18"/>
      <c r="C329" s="20" t="s">
        <v>197</v>
      </c>
      <c r="D329" s="20"/>
      <c r="E329" s="18">
        <f>G329*E322</f>
        <v>1.8601823708206688</v>
      </c>
      <c r="F329" s="18">
        <f>E329*(365.25/7)</f>
        <v>97.061658706035615</v>
      </c>
      <c r="G329" s="18">
        <v>0.13677811550151978</v>
      </c>
      <c r="I329" s="18">
        <f>F329*H330</f>
        <v>5.1601374248833607E-3</v>
      </c>
    </row>
    <row r="330" spans="1:9">
      <c r="A330" s="18"/>
      <c r="D330" s="3" t="s">
        <v>198</v>
      </c>
      <c r="H330" s="19">
        <f>B554</f>
        <v>5.3163499302144998E-5</v>
      </c>
    </row>
    <row r="331" spans="1:9" s="20" customFormat="1">
      <c r="B331" s="20" t="s">
        <v>199</v>
      </c>
      <c r="E331" s="20">
        <f>E48</f>
        <v>8.6999999999999993</v>
      </c>
      <c r="F331" s="20">
        <f>E331*(365.25/7)</f>
        <v>453.95357142857142</v>
      </c>
      <c r="G331" s="20">
        <v>1.0098039215686276</v>
      </c>
      <c r="H331" s="30"/>
      <c r="I331" s="20">
        <f>SUM(I332:I334,I335)</f>
        <v>0.19449842737357656</v>
      </c>
    </row>
    <row r="332" spans="1:9">
      <c r="A332" s="18"/>
      <c r="C332" s="20" t="s">
        <v>200</v>
      </c>
      <c r="D332" s="20"/>
      <c r="E332" s="18">
        <f>G332*E331</f>
        <v>2.8147058823529409</v>
      </c>
      <c r="F332" s="18">
        <f>E332*(365.25/7)</f>
        <v>146.86733193277311</v>
      </c>
      <c r="G332" s="18">
        <v>0.3235294117647059</v>
      </c>
      <c r="I332" s="18">
        <f>F332*$H$336</f>
        <v>6.2315030129398319E-2</v>
      </c>
    </row>
    <row r="333" spans="1:9">
      <c r="A333" s="18"/>
      <c r="C333" s="20" t="s">
        <v>201</v>
      </c>
      <c r="D333" s="20"/>
      <c r="E333" s="18">
        <f>G333*E331</f>
        <v>2.8147058823529409</v>
      </c>
      <c r="F333" s="18">
        <f>E333*(365.25/7)</f>
        <v>146.86733193277311</v>
      </c>
      <c r="G333" s="18">
        <v>0.3235294117647059</v>
      </c>
      <c r="I333" s="18">
        <f>F333*$H$336</f>
        <v>6.2315030129398319E-2</v>
      </c>
    </row>
    <row r="334" spans="1:9">
      <c r="A334" s="18"/>
      <c r="C334" s="20" t="s">
        <v>202</v>
      </c>
      <c r="D334" s="20"/>
      <c r="E334" s="18">
        <f>G334*E331</f>
        <v>0.93823529411764717</v>
      </c>
      <c r="F334" s="18">
        <f>E334*(365.25/7)</f>
        <v>48.955777310924375</v>
      </c>
      <c r="G334" s="18">
        <v>0.10784313725490198</v>
      </c>
      <c r="I334" s="18">
        <f>F334*$H$336</f>
        <v>2.0771676709799441E-2</v>
      </c>
    </row>
    <row r="335" spans="1:9">
      <c r="A335" s="18"/>
      <c r="C335" s="20" t="s">
        <v>203</v>
      </c>
      <c r="D335" s="20"/>
      <c r="E335" s="18">
        <f>G335*E331</f>
        <v>2.2176470588235295</v>
      </c>
      <c r="F335" s="18">
        <f>E335*(365.25/7)</f>
        <v>115.71365546218489</v>
      </c>
      <c r="G335" s="18">
        <v>0.25490196078431376</v>
      </c>
      <c r="I335" s="18">
        <f>F335*$H$336</f>
        <v>4.9096690404980499E-2</v>
      </c>
    </row>
    <row r="336" spans="1:9">
      <c r="A336" s="18"/>
      <c r="C336" s="20"/>
      <c r="D336" s="31" t="s">
        <v>204</v>
      </c>
      <c r="H336" s="19">
        <f>B471</f>
        <v>4.2429469718917702E-4</v>
      </c>
    </row>
    <row r="337" spans="1:9" s="20" customFormat="1">
      <c r="B337" s="20" t="s">
        <v>205</v>
      </c>
      <c r="E337" s="20">
        <f>E49</f>
        <v>2.5</v>
      </c>
      <c r="F337" s="20">
        <f>E337*(365.25/7)</f>
        <v>130.44642857142858</v>
      </c>
      <c r="G337" s="20">
        <v>1</v>
      </c>
      <c r="H337" s="30"/>
      <c r="I337" s="20">
        <f>F337*H339</f>
        <v>2.6203844667997377E-2</v>
      </c>
    </row>
    <row r="338" spans="1:9">
      <c r="A338" s="18"/>
      <c r="C338" s="20" t="s">
        <v>205</v>
      </c>
      <c r="D338" s="20"/>
      <c r="E338" s="18">
        <f>G338*E337</f>
        <v>2.5</v>
      </c>
      <c r="F338" s="18">
        <f>E338*(365.25/7)</f>
        <v>130.44642857142858</v>
      </c>
      <c r="G338" s="18">
        <v>1</v>
      </c>
    </row>
    <row r="339" spans="1:9">
      <c r="A339" s="18"/>
      <c r="C339" s="20"/>
      <c r="D339" s="31" t="s">
        <v>206</v>
      </c>
      <c r="H339" s="19">
        <f>B509</f>
        <v>2.0087820690045899E-4</v>
      </c>
    </row>
    <row r="340" spans="1:9" s="20" customFormat="1">
      <c r="B340" s="20" t="s">
        <v>207</v>
      </c>
      <c r="E340" s="20">
        <f>(E346-SUM(E343,E337,E331,E322,E314,E304))/2</f>
        <v>1.6000000000000014</v>
      </c>
      <c r="F340" s="20">
        <f>E340*(365.25/7)</f>
        <v>83.485714285714366</v>
      </c>
      <c r="G340" s="20">
        <v>1</v>
      </c>
      <c r="H340" s="30"/>
      <c r="I340" s="20">
        <f>F340*H342</f>
        <v>1.6770460587518334E-2</v>
      </c>
    </row>
    <row r="341" spans="1:9">
      <c r="A341" s="18"/>
      <c r="C341" s="20" t="s">
        <v>207</v>
      </c>
      <c r="D341" s="20"/>
      <c r="E341" s="18">
        <f>G341*E340</f>
        <v>1.6000000000000014</v>
      </c>
      <c r="F341" s="18">
        <f>E341*(365.25/7)</f>
        <v>83.485714285714366</v>
      </c>
      <c r="G341" s="18">
        <v>1</v>
      </c>
    </row>
    <row r="342" spans="1:9">
      <c r="A342" s="18"/>
      <c r="C342" s="20"/>
      <c r="D342" s="31" t="s">
        <v>206</v>
      </c>
      <c r="H342" s="19">
        <f>B509</f>
        <v>2.0087820690045899E-4</v>
      </c>
    </row>
    <row r="343" spans="1:9" s="20" customFormat="1">
      <c r="B343" s="20" t="s">
        <v>208</v>
      </c>
      <c r="E343" s="20">
        <f>E51</f>
        <v>1</v>
      </c>
      <c r="F343" s="20">
        <f>E343*(365.25/7)</f>
        <v>52.178571428571431</v>
      </c>
      <c r="G343" s="20">
        <v>1</v>
      </c>
      <c r="H343" s="30"/>
      <c r="I343" s="20">
        <f>F343*H345</f>
        <v>1.0481537867198949E-2</v>
      </c>
    </row>
    <row r="344" spans="1:9">
      <c r="A344" s="18"/>
      <c r="C344" s="20" t="s">
        <v>208</v>
      </c>
      <c r="D344" s="20"/>
      <c r="E344" s="18">
        <f>G344*E343</f>
        <v>1</v>
      </c>
      <c r="F344" s="18">
        <f>E344*(365.25/7)</f>
        <v>52.178571428571431</v>
      </c>
      <c r="G344" s="18">
        <v>1</v>
      </c>
    </row>
    <row r="345" spans="1:9">
      <c r="A345" s="18"/>
      <c r="C345" s="20"/>
      <c r="D345" s="31" t="s">
        <v>206</v>
      </c>
      <c r="H345" s="19">
        <f>B509</f>
        <v>2.0087820690045899E-4</v>
      </c>
    </row>
    <row r="346" spans="1:9" s="25" customFormat="1">
      <c r="A346" s="25" t="s">
        <v>209</v>
      </c>
      <c r="E346" s="25">
        <f>E43</f>
        <v>46</v>
      </c>
      <c r="F346" s="25">
        <f>E346*(365.25/7)</f>
        <v>2400.2142857142858</v>
      </c>
      <c r="H346" s="27"/>
      <c r="I346" s="25">
        <f>SUM(I304,I311,I314,I322,I331,I337,I340,I343)</f>
        <v>0.52190266582828115</v>
      </c>
    </row>
    <row r="347" spans="1:9">
      <c r="C347" s="20"/>
      <c r="D347" s="20"/>
      <c r="F347" s="20"/>
    </row>
    <row r="348" spans="1:9" s="20" customFormat="1">
      <c r="A348" s="20" t="s">
        <v>210</v>
      </c>
      <c r="H348" s="30"/>
    </row>
    <row r="349" spans="1:9" s="20" customFormat="1">
      <c r="B349" s="20" t="s">
        <v>211</v>
      </c>
      <c r="E349" s="20">
        <v>0</v>
      </c>
      <c r="F349" s="20">
        <f>E349*(365.25/7)</f>
        <v>0</v>
      </c>
      <c r="G349" s="20">
        <v>1</v>
      </c>
      <c r="H349" s="30"/>
      <c r="I349" s="20">
        <f>F349*H351</f>
        <v>0</v>
      </c>
    </row>
    <row r="350" spans="1:9">
      <c r="C350" s="20" t="s">
        <v>211</v>
      </c>
      <c r="D350" s="20"/>
      <c r="E350" s="18">
        <f>G350*E349</f>
        <v>0</v>
      </c>
      <c r="F350" s="18">
        <f>E350*(365.25/7)</f>
        <v>0</v>
      </c>
      <c r="G350" s="18">
        <v>1</v>
      </c>
    </row>
    <row r="351" spans="1:9">
      <c r="C351" s="20"/>
      <c r="D351" s="31" t="s">
        <v>212</v>
      </c>
      <c r="H351" s="19">
        <f>B545</f>
        <v>5.0201254900354902E-5</v>
      </c>
    </row>
    <row r="352" spans="1:9" s="20" customFormat="1">
      <c r="B352" s="20" t="s">
        <v>213</v>
      </c>
      <c r="E352" s="20">
        <v>0</v>
      </c>
      <c r="F352" s="20">
        <f>E352*(365.25/7)</f>
        <v>0</v>
      </c>
      <c r="G352" s="20">
        <v>1</v>
      </c>
      <c r="H352" s="30"/>
      <c r="I352" s="20">
        <f>F352*H354</f>
        <v>0</v>
      </c>
    </row>
    <row r="353" spans="1:9">
      <c r="C353" s="20" t="s">
        <v>213</v>
      </c>
      <c r="D353" s="20"/>
      <c r="E353" s="18">
        <f>G353*E352</f>
        <v>0</v>
      </c>
      <c r="F353" s="18">
        <f>E353*(365.25/7)</f>
        <v>0</v>
      </c>
      <c r="G353" s="18">
        <v>1</v>
      </c>
    </row>
    <row r="354" spans="1:9">
      <c r="C354" s="20"/>
      <c r="D354" s="31" t="s">
        <v>214</v>
      </c>
      <c r="H354" s="19">
        <f>B546</f>
        <v>6.5532644314399599E-5</v>
      </c>
    </row>
    <row r="355" spans="1:9" s="20" customFormat="1">
      <c r="B355" s="20" t="s">
        <v>215</v>
      </c>
      <c r="E355" s="20">
        <v>0</v>
      </c>
      <c r="F355" s="20">
        <f>E355*(365.25/7)</f>
        <v>0</v>
      </c>
      <c r="G355" s="20">
        <v>1</v>
      </c>
      <c r="H355" s="30"/>
      <c r="I355" s="20">
        <f>F355*H357</f>
        <v>0</v>
      </c>
    </row>
    <row r="356" spans="1:9">
      <c r="C356" s="20" t="s">
        <v>215</v>
      </c>
      <c r="D356" s="20"/>
      <c r="E356" s="18">
        <f>G356*E355</f>
        <v>0</v>
      </c>
      <c r="F356" s="18">
        <f>E356*(365.25/7)</f>
        <v>0</v>
      </c>
      <c r="G356" s="18">
        <v>1</v>
      </c>
    </row>
    <row r="357" spans="1:9">
      <c r="C357" s="20"/>
      <c r="D357" s="31" t="s">
        <v>216</v>
      </c>
      <c r="H357" s="19">
        <f>B547</f>
        <v>1.1039136985490801E-4</v>
      </c>
    </row>
    <row r="358" spans="1:9" s="20" customFormat="1">
      <c r="B358" s="20" t="s">
        <v>217</v>
      </c>
      <c r="E358" s="20">
        <v>0</v>
      </c>
      <c r="F358" s="20">
        <f>E358*(365.25/7)</f>
        <v>0</v>
      </c>
      <c r="G358" s="20">
        <v>1</v>
      </c>
      <c r="H358" s="30"/>
      <c r="I358" s="20">
        <f>F358*H360</f>
        <v>0</v>
      </c>
    </row>
    <row r="359" spans="1:9">
      <c r="C359" s="20" t="s">
        <v>217</v>
      </c>
      <c r="D359" s="20"/>
      <c r="E359" s="18">
        <f>G359*E358</f>
        <v>0</v>
      </c>
      <c r="F359" s="18">
        <f>E359*(365.25/7)</f>
        <v>0</v>
      </c>
      <c r="G359" s="18">
        <v>1</v>
      </c>
    </row>
    <row r="360" spans="1:9">
      <c r="C360" s="20"/>
      <c r="D360" s="31" t="s">
        <v>218</v>
      </c>
      <c r="H360" s="19">
        <f>B548</f>
        <v>1.0301268784132101E-4</v>
      </c>
    </row>
    <row r="361" spans="1:9" s="25" customFormat="1">
      <c r="A361" s="25" t="s">
        <v>219</v>
      </c>
      <c r="E361" s="25">
        <v>0</v>
      </c>
      <c r="F361" s="25">
        <f>E361*(365.25/7)</f>
        <v>0</v>
      </c>
      <c r="H361" s="34"/>
      <c r="I361" s="26">
        <f>SUM(I349,I352,I355,I358)</f>
        <v>0</v>
      </c>
    </row>
    <row r="362" spans="1:9">
      <c r="C362" s="20"/>
      <c r="D362" s="20"/>
      <c r="F362" s="20"/>
    </row>
    <row r="363" spans="1:9" s="20" customFormat="1">
      <c r="A363" s="20" t="s">
        <v>220</v>
      </c>
      <c r="H363" s="30"/>
    </row>
    <row r="364" spans="1:9" s="20" customFormat="1">
      <c r="B364" s="20" t="s">
        <v>221</v>
      </c>
      <c r="E364" s="20">
        <f>E54</f>
        <v>10.4</v>
      </c>
      <c r="F364" s="20">
        <f>E364*(365.25/7)</f>
        <v>542.65714285714284</v>
      </c>
      <c r="G364" s="20">
        <v>0.98571428571428577</v>
      </c>
      <c r="H364" s="30"/>
      <c r="I364" s="20">
        <f>SUM(I365,I367,I369)</f>
        <v>3.5071542192474103E-2</v>
      </c>
    </row>
    <row r="365" spans="1:9">
      <c r="C365" s="20" t="s">
        <v>222</v>
      </c>
      <c r="D365" s="20"/>
      <c r="E365" s="18">
        <f>G365*E364</f>
        <v>3.7638095238095239</v>
      </c>
      <c r="F365" s="18">
        <f>E365*(365.25/7)</f>
        <v>196.39020408163267</v>
      </c>
      <c r="G365" s="18">
        <v>0.3619047619047619</v>
      </c>
      <c r="I365" s="18">
        <f>F365*H366</f>
        <v>1.2346598264825559E-2</v>
      </c>
    </row>
    <row r="366" spans="1:9">
      <c r="C366" s="20"/>
      <c r="D366" s="31" t="s">
        <v>223</v>
      </c>
      <c r="H366" s="19">
        <f>B556</f>
        <v>6.2867688959137197E-5</v>
      </c>
    </row>
    <row r="367" spans="1:9">
      <c r="C367" s="20" t="s">
        <v>224</v>
      </c>
      <c r="D367" s="20">
        <f>F364-SUM(F365,F369)</f>
        <v>7.7522448979591445</v>
      </c>
      <c r="E367" s="18" t="s">
        <v>41</v>
      </c>
      <c r="F367" s="20" t="e">
        <f>E367*(365.25/7)</f>
        <v>#VALUE!</v>
      </c>
      <c r="G367" s="18">
        <v>1.4285714285714235E-2</v>
      </c>
      <c r="I367" s="18">
        <f>D367*H368</f>
        <v>1.4433074448571219E-3</v>
      </c>
    </row>
    <row r="368" spans="1:9">
      <c r="C368" s="20"/>
      <c r="D368" s="31" t="s">
        <v>116</v>
      </c>
      <c r="F368" s="20"/>
      <c r="H368" s="19">
        <f>B482</f>
        <v>1.86179289206548E-4</v>
      </c>
    </row>
    <row r="369" spans="1:9">
      <c r="C369" s="20" t="s">
        <v>225</v>
      </c>
      <c r="D369" s="20"/>
      <c r="E369" s="18">
        <f>G369*E364</f>
        <v>6.4876190476190478</v>
      </c>
      <c r="F369" s="18">
        <f>E369*(365.25/7)</f>
        <v>338.51469387755105</v>
      </c>
      <c r="G369" s="18">
        <v>0.62380952380952381</v>
      </c>
      <c r="I369" s="18">
        <f>F369*H370</f>
        <v>2.1281636482791425E-2</v>
      </c>
    </row>
    <row r="370" spans="1:9">
      <c r="C370" s="20"/>
      <c r="D370" s="29" t="s">
        <v>223</v>
      </c>
      <c r="H370" s="19">
        <f>B556</f>
        <v>6.2867688959137197E-5</v>
      </c>
    </row>
    <row r="371" spans="1:9" s="20" customFormat="1">
      <c r="B371" s="20" t="s">
        <v>226</v>
      </c>
      <c r="E371" s="20" t="s">
        <v>41</v>
      </c>
      <c r="F371" s="20" t="e">
        <f>E371*(365.25/7)</f>
        <v>#VALUE!</v>
      </c>
      <c r="G371" s="20">
        <v>1</v>
      </c>
      <c r="H371" s="30"/>
      <c r="I371" s="20">
        <f>0</f>
        <v>0</v>
      </c>
    </row>
    <row r="372" spans="1:9">
      <c r="C372" s="20" t="s">
        <v>226</v>
      </c>
      <c r="D372" s="20"/>
      <c r="E372" s="18" t="s">
        <v>41</v>
      </c>
      <c r="F372" s="20" t="e">
        <f>E372*(365.25/7)</f>
        <v>#VALUE!</v>
      </c>
      <c r="G372" s="18">
        <v>1</v>
      </c>
    </row>
    <row r="373" spans="1:9" s="20" customFormat="1">
      <c r="B373" s="20" t="s">
        <v>227</v>
      </c>
      <c r="E373" s="20">
        <f>E56</f>
        <v>6.6</v>
      </c>
      <c r="F373" s="20">
        <f>E373*(365.25/7)</f>
        <v>344.37857142857143</v>
      </c>
      <c r="G373" s="20">
        <v>0.99310344827586206</v>
      </c>
      <c r="H373" s="30"/>
      <c r="I373" s="20">
        <f>SUM(I374,I375)</f>
        <v>5.9852084081784995E-2</v>
      </c>
    </row>
    <row r="374" spans="1:9">
      <c r="C374" s="20" t="s">
        <v>228</v>
      </c>
      <c r="D374" s="20"/>
      <c r="E374" s="18">
        <f>G374*E373</f>
        <v>1.4110344827586208</v>
      </c>
      <c r="F374" s="18">
        <f>E374*(365.25/7)</f>
        <v>73.625763546798041</v>
      </c>
      <c r="G374" s="18">
        <v>0.21379310344827587</v>
      </c>
      <c r="I374" s="18">
        <f>F374*H376</f>
        <v>1.2884823656495382E-2</v>
      </c>
    </row>
    <row r="375" spans="1:9">
      <c r="C375" s="20" t="s">
        <v>229</v>
      </c>
      <c r="D375" s="20"/>
      <c r="E375" s="18">
        <f>G375*E373</f>
        <v>5.1434482758620685</v>
      </c>
      <c r="F375" s="18">
        <f>E375*(365.25/7)</f>
        <v>268.37778325123151</v>
      </c>
      <c r="G375" s="18">
        <v>0.77931034482758621</v>
      </c>
      <c r="I375" s="18">
        <f>F375*H376</f>
        <v>4.6967260425289613E-2</v>
      </c>
    </row>
    <row r="376" spans="1:9">
      <c r="C376" s="20"/>
      <c r="D376" s="31" t="s">
        <v>120</v>
      </c>
      <c r="H376" s="19">
        <f>B485</f>
        <v>1.7500427887998099E-4</v>
      </c>
      <c r="I376" s="33"/>
    </row>
    <row r="377" spans="1:9" s="20" customFormat="1">
      <c r="B377" s="20" t="s">
        <v>230</v>
      </c>
      <c r="E377" s="20">
        <f>E57</f>
        <v>20</v>
      </c>
      <c r="F377" s="20">
        <f>E377*(365.25/7)</f>
        <v>1043.5714285714287</v>
      </c>
      <c r="G377" s="20">
        <v>0.99760191846522783</v>
      </c>
      <c r="H377" s="30"/>
      <c r="I377" s="20">
        <f>SUM(I378,I380,I381,I382,I383,I384,I385)</f>
        <v>4.2724984780574356E-2</v>
      </c>
    </row>
    <row r="378" spans="1:9">
      <c r="A378" s="18"/>
      <c r="C378" s="20" t="s">
        <v>231</v>
      </c>
      <c r="D378" s="20"/>
      <c r="E378" s="18">
        <f>G378*E377</f>
        <v>3.3093525179856114</v>
      </c>
      <c r="F378" s="18">
        <f>E378*(365.25/7)</f>
        <v>172.67728674203494</v>
      </c>
      <c r="G378" s="18">
        <v>0.16546762589928057</v>
      </c>
      <c r="I378" s="18">
        <f>F378*H379</f>
        <v>6.8381153048517303E-3</v>
      </c>
    </row>
    <row r="379" spans="1:9">
      <c r="A379" s="18"/>
      <c r="C379" s="20"/>
      <c r="D379" s="3" t="s">
        <v>231</v>
      </c>
      <c r="H379" s="19">
        <f>B524</f>
        <v>3.9600548710655201E-5</v>
      </c>
    </row>
    <row r="380" spans="1:9">
      <c r="A380" s="18"/>
      <c r="C380" s="20" t="s">
        <v>232</v>
      </c>
      <c r="D380" s="20"/>
      <c r="E380" s="18">
        <f>G380*E377</f>
        <v>1.2949640287769784</v>
      </c>
      <c r="F380" s="18">
        <f t="shared" ref="F380:F385" si="2">E380*(365.25/7)</f>
        <v>67.569373072970194</v>
      </c>
      <c r="G380" s="18">
        <v>6.4748201438848921E-2</v>
      </c>
      <c r="I380" s="18">
        <f>F380*H386</f>
        <v>2.7923500744798583E-3</v>
      </c>
    </row>
    <row r="381" spans="1:9">
      <c r="A381" s="18"/>
      <c r="C381" s="20" t="s">
        <v>233</v>
      </c>
      <c r="D381" s="20"/>
      <c r="E381" s="18">
        <f>G381*E377</f>
        <v>1.0071942446043165</v>
      </c>
      <c r="F381" s="18">
        <f t="shared" si="2"/>
        <v>52.553956834532372</v>
      </c>
      <c r="G381" s="18">
        <v>5.0359712230215826E-2</v>
      </c>
      <c r="I381" s="18">
        <f>F381*H386</f>
        <v>2.1718278357065563E-3</v>
      </c>
    </row>
    <row r="382" spans="1:9">
      <c r="A382" s="18"/>
      <c r="C382" s="20" t="s">
        <v>234</v>
      </c>
      <c r="D382" s="20"/>
      <c r="E382" s="18">
        <f>G382*E377</f>
        <v>3.3093525179856114</v>
      </c>
      <c r="F382" s="18">
        <f t="shared" si="2"/>
        <v>172.67728674203494</v>
      </c>
      <c r="G382" s="18">
        <v>0.16546762589928057</v>
      </c>
      <c r="I382" s="18">
        <f>F382*$H$386</f>
        <v>7.1360057458929715E-3</v>
      </c>
    </row>
    <row r="383" spans="1:9">
      <c r="A383" s="18"/>
      <c r="C383" s="20" t="s">
        <v>235</v>
      </c>
      <c r="D383" s="20"/>
      <c r="E383" s="18">
        <f>G383*E377</f>
        <v>4.3645083932853712</v>
      </c>
      <c r="F383" s="18">
        <f t="shared" si="2"/>
        <v>227.73381294964028</v>
      </c>
      <c r="G383" s="18">
        <v>0.21822541966426856</v>
      </c>
      <c r="I383" s="18">
        <f>F383*H386</f>
        <v>9.4112539547284123E-3</v>
      </c>
    </row>
    <row r="384" spans="1:9">
      <c r="A384" s="18"/>
      <c r="C384" s="20" t="s">
        <v>236</v>
      </c>
      <c r="D384" s="20"/>
      <c r="E384" s="18">
        <f>G384*E377</f>
        <v>5.4196642685851319</v>
      </c>
      <c r="F384" s="18">
        <f t="shared" si="2"/>
        <v>282.79033915724563</v>
      </c>
      <c r="G384" s="18">
        <v>0.27098321342925658</v>
      </c>
      <c r="I384" s="18">
        <f>F384*H386</f>
        <v>1.1686502163563851E-2</v>
      </c>
    </row>
    <row r="385" spans="1:9">
      <c r="A385" s="18"/>
      <c r="C385" s="20" t="s">
        <v>237</v>
      </c>
      <c r="D385" s="20"/>
      <c r="E385" s="18">
        <f>G385*E377</f>
        <v>1.2470023980815348</v>
      </c>
      <c r="F385" s="18">
        <f t="shared" si="2"/>
        <v>65.066803699897235</v>
      </c>
      <c r="G385" s="18">
        <v>6.235011990407674E-2</v>
      </c>
      <c r="I385" s="18">
        <f>F385*H386</f>
        <v>2.6889297013509752E-3</v>
      </c>
    </row>
    <row r="386" spans="1:9">
      <c r="A386" s="18"/>
      <c r="C386" s="20"/>
      <c r="D386" s="3" t="s">
        <v>238</v>
      </c>
      <c r="H386" s="19">
        <f>B525</f>
        <v>4.1325676819056998E-5</v>
      </c>
    </row>
    <row r="387" spans="1:9" s="20" customFormat="1">
      <c r="B387" s="20" t="s">
        <v>239</v>
      </c>
      <c r="E387" s="20">
        <f>E58</f>
        <v>2.7</v>
      </c>
      <c r="F387" s="20">
        <f>E387*(365.25/7)</f>
        <v>140.88214285714287</v>
      </c>
      <c r="G387" s="20">
        <v>1</v>
      </c>
      <c r="H387" s="30"/>
      <c r="I387" s="20">
        <f>F387*H390</f>
        <v>5.4313924719913004E-3</v>
      </c>
    </row>
    <row r="388" spans="1:9">
      <c r="A388" s="18"/>
      <c r="C388" s="20" t="s">
        <v>240</v>
      </c>
      <c r="D388" s="20"/>
      <c r="E388" s="18">
        <f>G388*E387</f>
        <v>2.7</v>
      </c>
      <c r="F388" s="18">
        <f>E388*(365.25/7)</f>
        <v>140.88214285714287</v>
      </c>
      <c r="G388" s="18">
        <v>1</v>
      </c>
    </row>
    <row r="389" spans="1:9">
      <c r="A389" s="18"/>
      <c r="C389" s="20" t="s">
        <v>241</v>
      </c>
      <c r="D389" s="20"/>
      <c r="E389" s="18" t="s">
        <v>242</v>
      </c>
      <c r="F389" s="18" t="e">
        <f>E389*(365.25/7)</f>
        <v>#VALUE!</v>
      </c>
    </row>
    <row r="390" spans="1:9">
      <c r="A390" s="18"/>
      <c r="C390" s="20"/>
      <c r="D390" s="31" t="s">
        <v>243</v>
      </c>
      <c r="H390" s="19">
        <f>B523</f>
        <v>3.8552738919501202E-5</v>
      </c>
    </row>
    <row r="391" spans="1:9" s="20" customFormat="1">
      <c r="B391" s="20" t="s">
        <v>244</v>
      </c>
      <c r="E391" s="20">
        <f>E400-SUM(E364,E373,E377,E387)</f>
        <v>1.5</v>
      </c>
      <c r="F391" s="20">
        <f>E391*(365.25/7)</f>
        <v>78.267857142857139</v>
      </c>
      <c r="G391" s="20">
        <v>1</v>
      </c>
      <c r="H391" s="30"/>
      <c r="I391" s="20">
        <f>SUM(I392,I394,I398)</f>
        <v>6.3372590046809115E-3</v>
      </c>
    </row>
    <row r="392" spans="1:9">
      <c r="A392" s="18"/>
      <c r="C392" s="20" t="s">
        <v>245</v>
      </c>
      <c r="D392" s="20"/>
      <c r="E392" s="18">
        <f>G392*E391</f>
        <v>0.27777777777777779</v>
      </c>
      <c r="F392" s="18">
        <f>E392*(365.25/7)</f>
        <v>14.49404761904762</v>
      </c>
      <c r="G392" s="18">
        <v>0.1851851851851852</v>
      </c>
      <c r="I392" s="18">
        <f>F392*H393</f>
        <v>1.4270930506127791E-3</v>
      </c>
    </row>
    <row r="393" spans="1:9">
      <c r="A393" s="18"/>
      <c r="C393" s="20"/>
      <c r="D393" s="31" t="s">
        <v>246</v>
      </c>
      <c r="H393" s="19">
        <f>B557</f>
        <v>9.8460629364659905E-5</v>
      </c>
    </row>
    <row r="394" spans="1:9">
      <c r="C394" s="20" t="s">
        <v>247</v>
      </c>
      <c r="D394" s="20"/>
      <c r="E394" s="18">
        <f>G394*E391</f>
        <v>0.31481481481481483</v>
      </c>
      <c r="F394" s="18">
        <f>E394*(365.25/7)</f>
        <v>16.426587301587304</v>
      </c>
      <c r="G394" s="18">
        <v>0.20987654320987656</v>
      </c>
      <c r="I394" s="18">
        <f>F394*H395</f>
        <v>1.2647397154417917E-3</v>
      </c>
    </row>
    <row r="395" spans="1:9">
      <c r="C395" s="20"/>
      <c r="D395" s="31" t="s">
        <v>196</v>
      </c>
      <c r="H395" s="19">
        <f>B536</f>
        <v>7.6993455318596804E-5</v>
      </c>
    </row>
    <row r="396" spans="1:9">
      <c r="C396" s="20" t="s">
        <v>248</v>
      </c>
      <c r="D396" s="32">
        <f>F391-SUM(F392,F394,F398)</f>
        <v>0</v>
      </c>
      <c r="E396" s="18" t="s">
        <v>41</v>
      </c>
      <c r="F396" s="18" t="e">
        <f>E396*(365.25/7)</f>
        <v>#VALUE!</v>
      </c>
      <c r="G396" s="18">
        <v>0</v>
      </c>
      <c r="I396" s="18">
        <v>0</v>
      </c>
    </row>
    <row r="397" spans="1:9">
      <c r="C397" s="20"/>
      <c r="D397" s="31" t="s">
        <v>248</v>
      </c>
      <c r="H397" s="19">
        <f>B531</f>
        <v>1.15280506405685E-4</v>
      </c>
    </row>
    <row r="398" spans="1:9">
      <c r="C398" s="20" t="s">
        <v>249</v>
      </c>
      <c r="D398" s="20"/>
      <c r="E398" s="18">
        <f>G398*E391</f>
        <v>0.90740740740740744</v>
      </c>
      <c r="F398" s="18">
        <f>E398*(365.25/7)</f>
        <v>47.347222222222229</v>
      </c>
      <c r="G398" s="18">
        <v>0.60493827160493829</v>
      </c>
      <c r="I398" s="18">
        <f>F398*H399</f>
        <v>3.6454262386263407E-3</v>
      </c>
    </row>
    <row r="399" spans="1:9">
      <c r="C399" s="20"/>
      <c r="D399" s="31" t="s">
        <v>196</v>
      </c>
      <c r="H399" s="19">
        <f>B536</f>
        <v>7.6993455318596804E-5</v>
      </c>
    </row>
    <row r="400" spans="1:9" s="25" customFormat="1">
      <c r="A400" s="25" t="s">
        <v>250</v>
      </c>
      <c r="E400" s="25">
        <f>E53</f>
        <v>41.2</v>
      </c>
      <c r="F400" s="25">
        <f>E400*(365.25/7)</f>
        <v>2149.7571428571432</v>
      </c>
      <c r="H400" s="27"/>
      <c r="I400" s="25">
        <f>SUM(I364,I371,I373,I377,I387,I391)</f>
        <v>0.14941726253150567</v>
      </c>
    </row>
    <row r="401" spans="1:9">
      <c r="C401" s="20"/>
      <c r="D401" s="20"/>
      <c r="F401" s="20"/>
    </row>
    <row r="402" spans="1:9" s="20" customFormat="1">
      <c r="A402" s="20" t="s">
        <v>251</v>
      </c>
      <c r="H402" s="30"/>
    </row>
    <row r="403" spans="1:9" s="20" customFormat="1">
      <c r="B403" s="20" t="s">
        <v>252</v>
      </c>
      <c r="E403" s="20">
        <f>E61</f>
        <v>10.3</v>
      </c>
      <c r="F403" s="20">
        <f>E403*(365.25/7)</f>
        <v>537.4392857142858</v>
      </c>
      <c r="G403" s="20">
        <v>0.9659574468085107</v>
      </c>
      <c r="H403" s="30"/>
      <c r="I403" s="20">
        <f>F403*H408</f>
        <v>2.0719756467226073E-2</v>
      </c>
    </row>
    <row r="404" spans="1:9">
      <c r="C404" s="20" t="s">
        <v>253</v>
      </c>
      <c r="D404" s="20"/>
      <c r="E404" s="18">
        <f>G404*E403</f>
        <v>9.4818439716312071</v>
      </c>
      <c r="F404" s="18">
        <f>E404*(365.25/7)</f>
        <v>494.74907294832838</v>
      </c>
      <c r="G404" s="18">
        <v>0.92056737588652493</v>
      </c>
    </row>
    <row r="405" spans="1:9">
      <c r="C405" s="20" t="s">
        <v>254</v>
      </c>
      <c r="D405" s="20"/>
      <c r="E405" s="18">
        <f>G405*E403</f>
        <v>0.46751773049645395</v>
      </c>
      <c r="F405" s="18">
        <f>E405*(365.25/7)</f>
        <v>24.394407294832831</v>
      </c>
      <c r="G405" s="18">
        <v>4.5390070921985819E-2</v>
      </c>
    </row>
    <row r="406" spans="1:9">
      <c r="C406" s="20" t="s">
        <v>255</v>
      </c>
      <c r="D406" s="20"/>
      <c r="E406" s="18" t="s">
        <v>41</v>
      </c>
      <c r="F406" s="18" t="e">
        <f>E406*(365.25/7)</f>
        <v>#VALUE!</v>
      </c>
      <c r="G406" s="18">
        <v>3.40425531914893E-2</v>
      </c>
    </row>
    <row r="407" spans="1:9">
      <c r="C407" s="20" t="s">
        <v>256</v>
      </c>
      <c r="D407" s="20"/>
      <c r="E407" s="18">
        <f>G407*E403</f>
        <v>0.32141843971631212</v>
      </c>
      <c r="F407" s="18">
        <f>E407*(365.25/7)</f>
        <v>16.771155015197571</v>
      </c>
      <c r="G407" s="18">
        <v>3.1205673758865252E-2</v>
      </c>
    </row>
    <row r="408" spans="1:9">
      <c r="C408" s="20"/>
      <c r="D408" s="31" t="s">
        <v>243</v>
      </c>
      <c r="H408" s="19">
        <f>B523</f>
        <v>3.8552738919501202E-5</v>
      </c>
    </row>
    <row r="409" spans="1:9" s="20" customFormat="1">
      <c r="B409" s="20" t="s">
        <v>257</v>
      </c>
      <c r="E409" s="20">
        <f>E62</f>
        <v>0.9</v>
      </c>
      <c r="F409" s="20">
        <f>E409*(365.25/7)</f>
        <v>46.960714285714289</v>
      </c>
      <c r="G409" s="20">
        <v>1</v>
      </c>
      <c r="H409" s="30"/>
      <c r="I409" s="20">
        <f>F409*H411</f>
        <v>1.8104641573304333E-3</v>
      </c>
    </row>
    <row r="410" spans="1:9">
      <c r="C410" s="20" t="s">
        <v>257</v>
      </c>
      <c r="D410" s="20"/>
      <c r="E410" s="18">
        <f>G410*E409</f>
        <v>0.9</v>
      </c>
      <c r="F410" s="18">
        <f>E410*(365.25/7)</f>
        <v>46.960714285714289</v>
      </c>
      <c r="G410" s="18">
        <v>1</v>
      </c>
    </row>
    <row r="411" spans="1:9">
      <c r="C411" s="20"/>
      <c r="D411" s="31" t="s">
        <v>243</v>
      </c>
      <c r="H411" s="19">
        <f>B523</f>
        <v>3.8552738919501202E-5</v>
      </c>
    </row>
    <row r="412" spans="1:9" s="20" customFormat="1">
      <c r="B412" s="20" t="s">
        <v>258</v>
      </c>
      <c r="E412" s="20">
        <f>E63</f>
        <v>2.8</v>
      </c>
      <c r="F412" s="20">
        <f>E412*(365.25/7)</f>
        <v>146.1</v>
      </c>
      <c r="G412" s="20">
        <v>1</v>
      </c>
      <c r="H412" s="30"/>
      <c r="I412" s="20">
        <f>0</f>
        <v>0</v>
      </c>
    </row>
    <row r="413" spans="1:9">
      <c r="C413" s="20" t="s">
        <v>258</v>
      </c>
      <c r="D413" s="20"/>
      <c r="E413" s="18">
        <f>G413*E412</f>
        <v>2.8</v>
      </c>
      <c r="F413" s="18">
        <f>E413*(365.25/7)</f>
        <v>146.1</v>
      </c>
      <c r="G413" s="18">
        <v>1</v>
      </c>
    </row>
    <row r="414" spans="1:9" s="20" customFormat="1">
      <c r="B414" s="20" t="s">
        <v>259</v>
      </c>
      <c r="E414" s="20">
        <f>E424-SUM(E418,E412,E409,E403)</f>
        <v>0</v>
      </c>
      <c r="F414" s="20">
        <f>E414*(365.25/7)</f>
        <v>0</v>
      </c>
      <c r="G414" s="20">
        <v>1</v>
      </c>
      <c r="H414" s="30"/>
      <c r="I414" s="20">
        <f>F414*AVERAGE(H416:H417)</f>
        <v>0</v>
      </c>
    </row>
    <row r="415" spans="1:9">
      <c r="C415" s="20" t="s">
        <v>259</v>
      </c>
      <c r="D415" s="20"/>
      <c r="E415" s="18">
        <f>G415*E414</f>
        <v>0</v>
      </c>
      <c r="F415" s="18">
        <f>E415*(365.25/7)</f>
        <v>0</v>
      </c>
      <c r="G415" s="18">
        <v>1</v>
      </c>
    </row>
    <row r="416" spans="1:9">
      <c r="C416" s="20"/>
      <c r="D416" s="1" t="s">
        <v>90</v>
      </c>
      <c r="H416" s="19">
        <f>B541</f>
        <v>1.5141898909884401E-4</v>
      </c>
    </row>
    <row r="417" spans="1:12">
      <c r="C417" s="20"/>
      <c r="D417" s="1" t="s">
        <v>260</v>
      </c>
      <c r="H417" s="19">
        <f>B542</f>
        <v>7.9545032703964901E-5</v>
      </c>
    </row>
    <row r="418" spans="1:12" s="20" customFormat="1">
      <c r="B418" s="20" t="s">
        <v>261</v>
      </c>
      <c r="E418" s="20">
        <f>E65</f>
        <v>1.7</v>
      </c>
      <c r="F418" s="20">
        <f>E418*(365.25/7)</f>
        <v>88.703571428571436</v>
      </c>
      <c r="G418" s="20">
        <v>1</v>
      </c>
      <c r="H418" s="30"/>
      <c r="I418" s="20">
        <f>F418*AVERAGE(H420:H422)</f>
        <v>6.3093558976712386E-2</v>
      </c>
    </row>
    <row r="419" spans="1:12">
      <c r="C419" s="20" t="s">
        <v>261</v>
      </c>
      <c r="D419" s="20"/>
      <c r="E419" s="18">
        <f>G419*E418</f>
        <v>1.7</v>
      </c>
      <c r="F419" s="18">
        <f>E419*(365.25/7)</f>
        <v>88.703571428571436</v>
      </c>
      <c r="G419" s="18">
        <v>1</v>
      </c>
    </row>
    <row r="420" spans="1:12">
      <c r="C420" s="20"/>
      <c r="D420" s="3" t="s">
        <v>194</v>
      </c>
      <c r="H420" s="19">
        <f>B552</f>
        <v>7.83164098367817E-5</v>
      </c>
    </row>
    <row r="421" spans="1:12">
      <c r="C421" s="20"/>
      <c r="D421" s="29" t="s">
        <v>153</v>
      </c>
      <c r="H421" s="19">
        <f>B511</f>
        <v>1.8306230266686399E-3</v>
      </c>
    </row>
    <row r="422" spans="1:12">
      <c r="C422" s="20"/>
      <c r="D422" s="28" t="s">
        <v>262</v>
      </c>
      <c r="F422" s="20"/>
      <c r="H422" s="19">
        <f>B510</f>
        <v>2.2491688835017299E-4</v>
      </c>
    </row>
    <row r="423" spans="1:12">
      <c r="C423" s="20"/>
      <c r="D423" s="20"/>
    </row>
    <row r="424" spans="1:12" s="25" customFormat="1">
      <c r="A424" s="25" t="s">
        <v>263</v>
      </c>
      <c r="E424" s="25">
        <f>E60</f>
        <v>15.7</v>
      </c>
      <c r="F424" s="25">
        <f>E424*(365.25/7)</f>
        <v>819.20357142857142</v>
      </c>
      <c r="H424" s="27"/>
      <c r="I424" s="25">
        <f>SUM(I403,I409,I412,I414,I418)</f>
        <v>8.5623779601268893E-2</v>
      </c>
    </row>
    <row r="425" spans="1:12">
      <c r="F425" s="20"/>
    </row>
    <row r="426" spans="1:12" s="25" customFormat="1">
      <c r="A426" s="25" t="s">
        <v>264</v>
      </c>
      <c r="E426" s="25">
        <v>0</v>
      </c>
      <c r="F426" s="25">
        <f>E426*(365.25/7)</f>
        <v>0</v>
      </c>
      <c r="H426" s="27"/>
      <c r="I426" s="25">
        <f>0</f>
        <v>0</v>
      </c>
    </row>
    <row r="427" spans="1:12">
      <c r="F427" s="20"/>
    </row>
    <row r="428" spans="1:12" s="25" customFormat="1">
      <c r="A428" s="25" t="s">
        <v>265</v>
      </c>
      <c r="E428" s="25">
        <f>E3</f>
        <v>447.6</v>
      </c>
      <c r="F428" s="25">
        <f>E428*(365.25/7)</f>
        <v>23355.128571428573</v>
      </c>
      <c r="H428" s="27"/>
      <c r="I428" s="26">
        <f>SUM(I424,I400,I361,I346,I301,I289,I251,I234,I200,I154,I135,I122)</f>
        <v>10.730211370986314</v>
      </c>
    </row>
    <row r="431" spans="1:12" s="21" customFormat="1">
      <c r="A431" s="20" t="s">
        <v>266</v>
      </c>
      <c r="B431" s="20" t="s">
        <v>381</v>
      </c>
      <c r="C431" s="20" t="s">
        <v>296</v>
      </c>
      <c r="D431" s="18"/>
      <c r="E431" s="18"/>
      <c r="F431" s="18"/>
      <c r="G431" s="18"/>
      <c r="H431" s="19"/>
      <c r="I431" s="18"/>
      <c r="J431" s="18"/>
      <c r="K431" s="18"/>
      <c r="L431" s="18"/>
    </row>
    <row r="432" spans="1:12" s="21" customFormat="1">
      <c r="A432" s="20" t="s">
        <v>268</v>
      </c>
      <c r="B432" s="18">
        <f>I122</f>
        <v>3.6831048282683936</v>
      </c>
      <c r="C432" s="18">
        <v>6.2886743059876515</v>
      </c>
      <c r="D432" s="18"/>
      <c r="E432" s="18"/>
      <c r="F432" s="18"/>
      <c r="G432" s="18"/>
      <c r="H432" s="19"/>
      <c r="I432" s="18"/>
      <c r="J432" s="18"/>
      <c r="K432" s="18"/>
      <c r="L432" s="18"/>
    </row>
    <row r="433" spans="1:12" s="21" customFormat="1">
      <c r="A433" s="20" t="s">
        <v>269</v>
      </c>
      <c r="B433" s="18">
        <f>I135</f>
        <v>0.21050124797053626</v>
      </c>
      <c r="C433" s="18">
        <v>0.47695342000370855</v>
      </c>
      <c r="D433" s="18"/>
      <c r="E433" s="18"/>
      <c r="F433" s="18"/>
      <c r="G433" s="18"/>
      <c r="H433" s="19"/>
      <c r="I433" s="18"/>
      <c r="J433" s="18"/>
      <c r="K433" s="18"/>
      <c r="L433" s="18"/>
    </row>
    <row r="434" spans="1:12" s="21" customFormat="1">
      <c r="A434" s="20" t="s">
        <v>270</v>
      </c>
      <c r="B434" s="18">
        <f>I154</f>
        <v>0.15619826449325444</v>
      </c>
      <c r="C434" s="18">
        <v>1.0573878879794114</v>
      </c>
      <c r="D434" s="18"/>
      <c r="E434" s="18"/>
      <c r="F434" s="18"/>
      <c r="G434" s="18"/>
      <c r="H434" s="19"/>
      <c r="I434" s="18"/>
      <c r="J434" s="18"/>
      <c r="K434" s="18"/>
      <c r="L434" s="18"/>
    </row>
    <row r="435" spans="1:12" s="21" customFormat="1">
      <c r="A435" s="20" t="s">
        <v>271</v>
      </c>
      <c r="B435" s="18">
        <f>I200</f>
        <v>3.2720172632185944</v>
      </c>
      <c r="C435" s="18">
        <v>4.6912706630914327</v>
      </c>
      <c r="D435" s="18"/>
      <c r="E435" s="18"/>
      <c r="F435" s="18"/>
      <c r="G435" s="18"/>
      <c r="H435" s="19"/>
      <c r="I435" s="18"/>
      <c r="J435" s="18"/>
      <c r="K435" s="18"/>
      <c r="L435" s="18"/>
    </row>
    <row r="436" spans="1:12" s="21" customFormat="1">
      <c r="A436" s="20" t="s">
        <v>272</v>
      </c>
      <c r="B436" s="18">
        <f>I234</f>
        <v>0.24470177902695114</v>
      </c>
      <c r="C436" s="18">
        <v>0.76488209601336243</v>
      </c>
      <c r="D436" s="18"/>
      <c r="E436" s="18"/>
      <c r="F436" s="18"/>
      <c r="G436" s="18"/>
      <c r="H436" s="19"/>
      <c r="I436" s="18"/>
      <c r="J436" s="18"/>
      <c r="K436" s="18"/>
      <c r="L436" s="18"/>
    </row>
    <row r="437" spans="1:12" s="21" customFormat="1">
      <c r="A437" s="20" t="s">
        <v>273</v>
      </c>
      <c r="B437" s="18">
        <f>I251</f>
        <v>7.1968826464056418E-2</v>
      </c>
      <c r="C437" s="18">
        <v>0.12964111787169974</v>
      </c>
      <c r="D437" s="18"/>
      <c r="E437" s="18"/>
      <c r="F437" s="18"/>
      <c r="G437" s="18"/>
      <c r="H437" s="19"/>
      <c r="I437" s="18"/>
      <c r="J437" s="18"/>
      <c r="K437" s="18"/>
      <c r="L437" s="18"/>
    </row>
    <row r="438" spans="1:12" s="21" customFormat="1">
      <c r="A438" s="20" t="s">
        <v>274</v>
      </c>
      <c r="B438" s="18">
        <f>I289</f>
        <v>2.2741493283849445</v>
      </c>
      <c r="C438" s="18">
        <v>5.3098370841474249</v>
      </c>
      <c r="D438" s="18"/>
      <c r="E438" s="18"/>
      <c r="F438" s="20"/>
      <c r="G438" s="23"/>
      <c r="H438" s="19"/>
      <c r="I438" s="18"/>
      <c r="J438" s="18"/>
      <c r="K438" s="18"/>
      <c r="L438" s="18"/>
    </row>
    <row r="439" spans="1:12" s="21" customFormat="1">
      <c r="A439" s="20" t="s">
        <v>276</v>
      </c>
      <c r="B439" s="18">
        <f>I301</f>
        <v>6.062612519852794E-2</v>
      </c>
      <c r="C439" s="18">
        <v>9.1876635640713952E-2</v>
      </c>
      <c r="D439" s="18"/>
      <c r="E439" s="18"/>
      <c r="F439" s="18"/>
      <c r="G439" s="18"/>
      <c r="H439" s="19"/>
      <c r="I439" s="18"/>
      <c r="J439" s="18"/>
      <c r="K439" s="18"/>
      <c r="L439" s="18"/>
    </row>
    <row r="440" spans="1:12" s="21" customFormat="1">
      <c r="A440" s="20" t="s">
        <v>277</v>
      </c>
      <c r="B440" s="21">
        <f>I346</f>
        <v>0.52190266582828115</v>
      </c>
      <c r="C440" s="18">
        <v>0.96542231057705852</v>
      </c>
      <c r="D440" s="18"/>
      <c r="E440" s="18"/>
      <c r="F440" s="18"/>
      <c r="G440" s="18"/>
      <c r="H440" s="19"/>
      <c r="I440" s="18"/>
      <c r="J440" s="18"/>
      <c r="K440" s="18"/>
      <c r="L440" s="18"/>
    </row>
    <row r="441" spans="1:12" s="21" customFormat="1">
      <c r="A441" s="20" t="s">
        <v>278</v>
      </c>
      <c r="B441" s="21">
        <f>I361</f>
        <v>0</v>
      </c>
      <c r="C441" s="18">
        <v>0</v>
      </c>
      <c r="D441" s="18"/>
      <c r="E441" s="18"/>
      <c r="F441" s="18"/>
      <c r="G441" s="18"/>
      <c r="H441" s="19"/>
      <c r="I441" s="18"/>
      <c r="J441" s="18"/>
      <c r="K441" s="18"/>
      <c r="L441" s="18"/>
    </row>
    <row r="442" spans="1:12" s="21" customFormat="1">
      <c r="A442" s="20" t="s">
        <v>279</v>
      </c>
      <c r="B442" s="18">
        <f>I400</f>
        <v>0.14941726253150567</v>
      </c>
      <c r="C442" s="18">
        <v>0.33607349339647852</v>
      </c>
      <c r="D442" s="18"/>
      <c r="E442" s="18"/>
      <c r="F442" s="18"/>
      <c r="G442" s="18"/>
      <c r="H442" s="19"/>
      <c r="I442" s="18"/>
      <c r="J442" s="18"/>
      <c r="K442" s="18"/>
      <c r="L442" s="18"/>
    </row>
    <row r="443" spans="1:12" s="21" customFormat="1">
      <c r="A443" s="20" t="s">
        <v>280</v>
      </c>
      <c r="B443" s="18">
        <f>I424</f>
        <v>8.5623779601268893E-2</v>
      </c>
      <c r="C443" s="18">
        <v>0.44752421922903396</v>
      </c>
      <c r="D443" s="18"/>
      <c r="E443" s="18"/>
      <c r="F443" s="18"/>
      <c r="G443" s="18"/>
      <c r="H443" s="19"/>
      <c r="I443" s="18"/>
      <c r="J443" s="18"/>
      <c r="K443" s="18"/>
      <c r="L443" s="18"/>
    </row>
    <row r="444" spans="1:12" s="21" customFormat="1">
      <c r="A444" s="20" t="s">
        <v>281</v>
      </c>
      <c r="B444" s="20">
        <f>SUM(B432:B443)</f>
        <v>10.730211370986314</v>
      </c>
      <c r="C444" s="20">
        <v>20.559543233937976</v>
      </c>
      <c r="D444" s="18"/>
      <c r="E444" s="18"/>
      <c r="F444" s="18"/>
      <c r="G444" s="18"/>
      <c r="H444" s="19"/>
      <c r="I444" s="18"/>
      <c r="J444" s="18"/>
      <c r="K444" s="18"/>
      <c r="L444" s="18"/>
    </row>
    <row r="450" spans="1:3">
      <c r="A450" s="24" t="s">
        <v>378</v>
      </c>
      <c r="B450" s="23"/>
    </row>
    <row r="451" spans="1:3">
      <c r="A451" s="24" t="s">
        <v>377</v>
      </c>
      <c r="B451" s="93" t="s">
        <v>376</v>
      </c>
    </row>
    <row r="452" spans="1:3" ht="15">
      <c r="A452" s="91" t="s">
        <v>14</v>
      </c>
      <c r="B452" s="95">
        <v>2.09658137894879E-3</v>
      </c>
      <c r="C452" s="92"/>
    </row>
    <row r="453" spans="1:3" ht="15">
      <c r="A453" s="91" t="s">
        <v>18</v>
      </c>
      <c r="B453" s="95">
        <v>3.4850447505856098E-3</v>
      </c>
      <c r="C453" s="92"/>
    </row>
    <row r="454" spans="1:3" ht="15">
      <c r="A454" s="91" t="s">
        <v>27</v>
      </c>
      <c r="B454" s="95">
        <v>2.9799597648393701E-3</v>
      </c>
      <c r="C454" s="92"/>
    </row>
    <row r="455" spans="1:3" ht="15">
      <c r="A455" s="91" t="s">
        <v>19</v>
      </c>
      <c r="B455" s="95">
        <v>4.2646215314859999E-4</v>
      </c>
      <c r="C455" s="92"/>
    </row>
    <row r="456" spans="1:3" ht="15">
      <c r="A456" s="91" t="s">
        <v>375</v>
      </c>
      <c r="B456" s="95">
        <v>3.16221760814616E-4</v>
      </c>
      <c r="C456" s="92"/>
    </row>
    <row r="457" spans="1:3" ht="15">
      <c r="A457" s="91" t="s">
        <v>22</v>
      </c>
      <c r="B457" s="95">
        <v>6.0573063602221001E-4</v>
      </c>
      <c r="C457" s="92"/>
    </row>
    <row r="458" spans="1:3" ht="15">
      <c r="A458" s="91" t="s">
        <v>374</v>
      </c>
      <c r="B458" s="95">
        <v>3.5003863958942E-4</v>
      </c>
      <c r="C458" s="92"/>
    </row>
    <row r="459" spans="1:3" ht="15">
      <c r="A459" s="91" t="s">
        <v>99</v>
      </c>
      <c r="B459" s="95">
        <v>2.8212241306802699E-4</v>
      </c>
      <c r="C459" s="92"/>
    </row>
    <row r="460" spans="1:3" ht="15">
      <c r="A460" s="91" t="s">
        <v>373</v>
      </c>
      <c r="B460" s="95">
        <v>1.6379629463826999E-4</v>
      </c>
      <c r="C460" s="92"/>
    </row>
    <row r="461" spans="1:3" ht="15">
      <c r="A461" s="91" t="s">
        <v>372</v>
      </c>
      <c r="B461" s="95">
        <v>3.04128858030873E-4</v>
      </c>
      <c r="C461" s="92"/>
    </row>
    <row r="462" spans="1:3" ht="15">
      <c r="A462" s="91" t="s">
        <v>371</v>
      </c>
      <c r="B462" s="95">
        <v>2.1426823891906201E-4</v>
      </c>
      <c r="C462" s="92"/>
    </row>
    <row r="463" spans="1:3" ht="15">
      <c r="A463" s="91" t="s">
        <v>20</v>
      </c>
      <c r="B463" s="95">
        <v>2.5044528042333499E-3</v>
      </c>
      <c r="C463" s="92"/>
    </row>
    <row r="464" spans="1:3" ht="15">
      <c r="A464" s="91" t="s">
        <v>23</v>
      </c>
      <c r="B464" s="95">
        <v>3.7284776082494302E-4</v>
      </c>
      <c r="C464" s="92"/>
    </row>
    <row r="465" spans="1:3" ht="15">
      <c r="A465" s="91" t="s">
        <v>28</v>
      </c>
      <c r="B465" s="95">
        <v>1.7835862330489701E-3</v>
      </c>
      <c r="C465" s="92"/>
    </row>
    <row r="466" spans="1:3" ht="15">
      <c r="A466" s="91" t="s">
        <v>15</v>
      </c>
      <c r="B466" s="95">
        <v>4.00513731321467E-4</v>
      </c>
      <c r="C466" s="92"/>
    </row>
    <row r="467" spans="1:3" ht="15">
      <c r="A467" s="91" t="s">
        <v>36</v>
      </c>
      <c r="B467" s="95">
        <v>3.0795779023961499E-4</v>
      </c>
      <c r="C467" s="92"/>
    </row>
    <row r="468" spans="1:3" ht="15">
      <c r="A468" s="91" t="s">
        <v>67</v>
      </c>
      <c r="B468" s="95">
        <v>2.5698777452277098E-4</v>
      </c>
      <c r="C468" s="92"/>
    </row>
    <row r="469" spans="1:3" ht="15">
      <c r="A469" s="91" t="s">
        <v>68</v>
      </c>
      <c r="B469" s="95">
        <v>2.3781103369882801E-4</v>
      </c>
      <c r="C469" s="92"/>
    </row>
    <row r="470" spans="1:3" ht="15">
      <c r="A470" s="91" t="s">
        <v>79</v>
      </c>
      <c r="B470" s="95">
        <v>2.8510464047079402E-4</v>
      </c>
      <c r="C470" s="92"/>
    </row>
    <row r="471" spans="1:3" ht="15">
      <c r="A471" s="91" t="s">
        <v>204</v>
      </c>
      <c r="B471" s="95">
        <v>4.2429469718917702E-4</v>
      </c>
      <c r="C471" s="92"/>
    </row>
    <row r="472" spans="1:3" ht="15">
      <c r="A472" s="91" t="s">
        <v>370</v>
      </c>
      <c r="B472" s="95">
        <v>2.3537496975131701E-4</v>
      </c>
      <c r="C472" s="92"/>
    </row>
    <row r="473" spans="1:3" ht="15">
      <c r="A473" s="91" t="s">
        <v>101</v>
      </c>
      <c r="B473" s="95">
        <v>2.2101685648552401E-4</v>
      </c>
      <c r="C473" s="92"/>
    </row>
    <row r="474" spans="1:3" ht="15">
      <c r="A474" s="91" t="s">
        <v>369</v>
      </c>
      <c r="B474" s="95">
        <v>1.30914005197196E-3</v>
      </c>
      <c r="C474" s="92"/>
    </row>
    <row r="475" spans="1:3" ht="15">
      <c r="A475" s="91" t="s">
        <v>188</v>
      </c>
      <c r="B475" s="95">
        <v>4.5210121164281699E-4</v>
      </c>
      <c r="C475" s="92"/>
    </row>
    <row r="476" spans="1:3" ht="15">
      <c r="A476" s="91" t="s">
        <v>126</v>
      </c>
      <c r="B476" s="95">
        <v>1.8093957755303699E-4</v>
      </c>
      <c r="C476" s="92"/>
    </row>
    <row r="477" spans="1:3" ht="15">
      <c r="A477" s="91" t="s">
        <v>368</v>
      </c>
      <c r="B477" s="95">
        <v>2.0134941272049499E-4</v>
      </c>
      <c r="C477" s="92"/>
    </row>
    <row r="478" spans="1:3" ht="15">
      <c r="A478" s="91" t="s">
        <v>78</v>
      </c>
      <c r="B478" s="95">
        <v>8.8192919598841597E-4</v>
      </c>
      <c r="C478" s="92"/>
    </row>
    <row r="479" spans="1:3" ht="15">
      <c r="A479" s="91" t="s">
        <v>77</v>
      </c>
      <c r="B479" s="95">
        <v>1.4906108433209899E-3</v>
      </c>
      <c r="C479" s="92"/>
    </row>
    <row r="480" spans="1:3" ht="15">
      <c r="A480" s="91" t="s">
        <v>367</v>
      </c>
      <c r="B480" s="95">
        <v>3.0278544086953703E-4</v>
      </c>
      <c r="C480" s="92"/>
    </row>
    <row r="481" spans="1:3" ht="15">
      <c r="A481" s="91" t="s">
        <v>149</v>
      </c>
      <c r="B481" s="95">
        <v>1.3813185493773399E-4</v>
      </c>
      <c r="C481" s="92"/>
    </row>
    <row r="482" spans="1:3" ht="15">
      <c r="A482" s="91" t="s">
        <v>116</v>
      </c>
      <c r="B482" s="95">
        <v>1.86179289206548E-4</v>
      </c>
      <c r="C482" s="92"/>
    </row>
    <row r="483" spans="1:3" ht="15">
      <c r="A483" s="91" t="s">
        <v>366</v>
      </c>
      <c r="B483" s="95">
        <v>1.8017414594200101E-4</v>
      </c>
      <c r="C483" s="92"/>
    </row>
    <row r="484" spans="1:3" ht="15">
      <c r="A484" s="91" t="s">
        <v>109</v>
      </c>
      <c r="B484" s="95">
        <v>2.2020865411952401E-4</v>
      </c>
      <c r="C484" s="92"/>
    </row>
    <row r="485" spans="1:3" ht="15">
      <c r="A485" s="91" t="s">
        <v>120</v>
      </c>
      <c r="B485" s="95">
        <v>1.7500427887998099E-4</v>
      </c>
      <c r="C485" s="92"/>
    </row>
    <row r="486" spans="1:3" ht="15">
      <c r="A486" s="91" t="s">
        <v>365</v>
      </c>
      <c r="B486" s="95">
        <v>1.8557883342110301E-3</v>
      </c>
      <c r="C486" s="92"/>
    </row>
    <row r="487" spans="1:3" ht="15">
      <c r="A487" s="91" t="s">
        <v>364</v>
      </c>
      <c r="B487" s="95">
        <v>4.6957452757937602E-4</v>
      </c>
      <c r="C487" s="92"/>
    </row>
    <row r="488" spans="1:3" ht="15">
      <c r="A488" s="91" t="s">
        <v>97</v>
      </c>
      <c r="B488" s="95">
        <v>7.1131771111942403E-4</v>
      </c>
      <c r="C488" s="92"/>
    </row>
    <row r="489" spans="1:3" ht="15">
      <c r="A489" s="91" t="s">
        <v>86</v>
      </c>
      <c r="B489" s="95">
        <v>1.3332638599674901E-4</v>
      </c>
      <c r="C489" s="92"/>
    </row>
    <row r="490" spans="1:3" ht="15">
      <c r="A490" s="91" t="s">
        <v>363</v>
      </c>
      <c r="B490" s="95">
        <v>1.0116936822471401E-4</v>
      </c>
      <c r="C490" s="92"/>
    </row>
    <row r="491" spans="1:3" ht="15">
      <c r="A491" s="91" t="s">
        <v>88</v>
      </c>
      <c r="B491" s="95">
        <v>1.7607081978696001E-4</v>
      </c>
      <c r="C491" s="92"/>
    </row>
    <row r="492" spans="1:3" ht="15">
      <c r="A492" s="91" t="s">
        <v>362</v>
      </c>
      <c r="B492" s="95">
        <v>1.9291367456093599E-4</v>
      </c>
      <c r="C492" s="92"/>
    </row>
    <row r="493" spans="1:3" ht="15">
      <c r="A493" s="91" t="s">
        <v>361</v>
      </c>
      <c r="B493" s="95">
        <v>2.46015738968244E-4</v>
      </c>
      <c r="C493" s="92"/>
    </row>
    <row r="494" spans="1:3" ht="15">
      <c r="A494" s="91" t="s">
        <v>360</v>
      </c>
      <c r="B494" s="95">
        <v>2.29829646255223E-4</v>
      </c>
      <c r="C494" s="92"/>
    </row>
    <row r="495" spans="1:3" ht="15">
      <c r="A495" s="91" t="s">
        <v>359</v>
      </c>
      <c r="B495" s="95">
        <v>1.62547995106097E-4</v>
      </c>
      <c r="C495" s="92"/>
    </row>
    <row r="496" spans="1:3" ht="15">
      <c r="A496" s="91" t="s">
        <v>358</v>
      </c>
      <c r="B496" s="95">
        <v>2.7071423837634701E-4</v>
      </c>
      <c r="C496" s="92"/>
    </row>
    <row r="497" spans="1:3" ht="15">
      <c r="A497" s="91" t="s">
        <v>357</v>
      </c>
      <c r="B497" s="95">
        <v>1.2407575891945901E-4</v>
      </c>
      <c r="C497" s="92"/>
    </row>
    <row r="498" spans="1:3" ht="15">
      <c r="A498" s="91" t="s">
        <v>356</v>
      </c>
      <c r="B498" s="95">
        <v>1.2931837656743301E-4</v>
      </c>
      <c r="C498" s="92"/>
    </row>
    <row r="499" spans="1:3" ht="15">
      <c r="A499" s="91" t="s">
        <v>355</v>
      </c>
      <c r="B499" s="95">
        <v>3.09303029126747E-4</v>
      </c>
      <c r="C499" s="92"/>
    </row>
    <row r="500" spans="1:3" ht="15">
      <c r="A500" s="91" t="s">
        <v>354</v>
      </c>
      <c r="B500" s="95">
        <v>1.62564390405725E-4</v>
      </c>
      <c r="C500" s="92"/>
    </row>
    <row r="501" spans="1:3" ht="15">
      <c r="A501" s="91" t="s">
        <v>353</v>
      </c>
      <c r="B501" s="96">
        <v>7.8670160806019004E-5</v>
      </c>
      <c r="C501" s="92"/>
    </row>
    <row r="502" spans="1:3" ht="15">
      <c r="A502" s="91" t="s">
        <v>352</v>
      </c>
      <c r="B502" s="95">
        <v>1.17793071161874E-4</v>
      </c>
      <c r="C502" s="92"/>
    </row>
    <row r="503" spans="1:3" ht="15">
      <c r="A503" s="91" t="s">
        <v>351</v>
      </c>
      <c r="B503" s="95">
        <v>2.27005718216138E-4</v>
      </c>
      <c r="C503" s="92"/>
    </row>
    <row r="504" spans="1:3" ht="15">
      <c r="A504" s="91" t="s">
        <v>350</v>
      </c>
      <c r="B504" s="95">
        <v>1.8818123862125E-4</v>
      </c>
      <c r="C504" s="92"/>
    </row>
    <row r="505" spans="1:3" ht="15">
      <c r="A505" s="91" t="s">
        <v>349</v>
      </c>
      <c r="B505" s="95">
        <v>1.2076781190005101E-4</v>
      </c>
      <c r="C505" s="92"/>
    </row>
    <row r="506" spans="1:3" ht="15">
      <c r="A506" s="91" t="s">
        <v>348</v>
      </c>
      <c r="B506" s="95">
        <v>1.32832562396352E-4</v>
      </c>
      <c r="C506" s="92"/>
    </row>
    <row r="507" spans="1:3" ht="15">
      <c r="A507" s="91" t="s">
        <v>347</v>
      </c>
      <c r="B507" s="95">
        <v>1.05678258238894E-4</v>
      </c>
      <c r="C507" s="92"/>
    </row>
    <row r="508" spans="1:3" ht="15">
      <c r="A508" s="91" t="s">
        <v>346</v>
      </c>
      <c r="B508" s="95">
        <v>1.4974191786024601E-4</v>
      </c>
      <c r="C508" s="92"/>
    </row>
    <row r="509" spans="1:3" ht="15">
      <c r="A509" s="91" t="s">
        <v>206</v>
      </c>
      <c r="B509" s="95">
        <v>2.0087820690045899E-4</v>
      </c>
      <c r="C509" s="92"/>
    </row>
    <row r="510" spans="1:3" ht="15">
      <c r="A510" s="91" t="s">
        <v>262</v>
      </c>
      <c r="B510" s="95">
        <v>2.2491688835017299E-4</v>
      </c>
      <c r="C510" s="92"/>
    </row>
    <row r="511" spans="1:3" ht="15">
      <c r="A511" s="91" t="s">
        <v>153</v>
      </c>
      <c r="B511" s="95">
        <v>1.8306230266686399E-3</v>
      </c>
      <c r="C511" s="92"/>
    </row>
    <row r="512" spans="1:3" ht="15">
      <c r="A512" s="91" t="s">
        <v>160</v>
      </c>
      <c r="B512" s="95">
        <v>1.6680799960183501E-3</v>
      </c>
      <c r="C512" s="92"/>
    </row>
    <row r="513" spans="1:3" ht="15">
      <c r="A513" s="91" t="s">
        <v>166</v>
      </c>
      <c r="B513" s="95">
        <v>5.3891618042085205E-4</v>
      </c>
      <c r="C513" s="92"/>
    </row>
    <row r="514" spans="1:3" ht="15">
      <c r="A514" s="91" t="s">
        <v>163</v>
      </c>
      <c r="B514" s="95">
        <v>8.3159559526369898E-4</v>
      </c>
      <c r="C514" s="92"/>
    </row>
    <row r="515" spans="1:3" ht="15">
      <c r="A515" s="91" t="s">
        <v>172</v>
      </c>
      <c r="B515" s="95">
        <v>2.26035207111457E-4</v>
      </c>
      <c r="C515" s="92"/>
    </row>
    <row r="516" spans="1:3" ht="15">
      <c r="A516" s="91" t="s">
        <v>157</v>
      </c>
      <c r="B516" s="95">
        <v>2.3167452901759201E-4</v>
      </c>
      <c r="C516" s="92"/>
    </row>
    <row r="517" spans="1:3" ht="15">
      <c r="A517" s="91" t="s">
        <v>345</v>
      </c>
      <c r="B517" s="95">
        <v>1.80454518887764E-4</v>
      </c>
      <c r="C517" s="92"/>
    </row>
    <row r="518" spans="1:3" ht="15">
      <c r="A518" s="91" t="s">
        <v>344</v>
      </c>
      <c r="B518" s="95">
        <v>2.3157387235891999E-4</v>
      </c>
      <c r="C518" s="92"/>
    </row>
    <row r="519" spans="1:3" ht="15">
      <c r="A519" s="91" t="s">
        <v>343</v>
      </c>
      <c r="B519" s="96">
        <v>8.7320379796792293E-5</v>
      </c>
      <c r="C519" s="92"/>
    </row>
    <row r="520" spans="1:3" ht="15">
      <c r="A520" s="91" t="s">
        <v>342</v>
      </c>
      <c r="B520" s="96">
        <v>7.0953489403808898E-5</v>
      </c>
      <c r="C520" s="92"/>
    </row>
    <row r="521" spans="1:3" ht="15">
      <c r="A521" s="91" t="s">
        <v>341</v>
      </c>
      <c r="B521" s="96">
        <v>4.4616305779983597E-5</v>
      </c>
      <c r="C521" s="92"/>
    </row>
    <row r="522" spans="1:3" ht="15">
      <c r="A522" s="91" t="s">
        <v>340</v>
      </c>
      <c r="B522" s="96">
        <v>4.9210417362855903E-5</v>
      </c>
      <c r="C522" s="92"/>
    </row>
    <row r="523" spans="1:3" ht="15">
      <c r="A523" s="91" t="s">
        <v>339</v>
      </c>
      <c r="B523" s="96">
        <v>3.8552738919501202E-5</v>
      </c>
      <c r="C523" s="92"/>
    </row>
    <row r="524" spans="1:3" ht="15">
      <c r="A524" s="91" t="s">
        <v>231</v>
      </c>
      <c r="B524" s="96">
        <v>3.9600548710655201E-5</v>
      </c>
      <c r="C524" s="92"/>
    </row>
    <row r="525" spans="1:3" ht="15">
      <c r="A525" s="91" t="s">
        <v>238</v>
      </c>
      <c r="B525" s="96">
        <v>4.1325676819056998E-5</v>
      </c>
      <c r="C525" s="92"/>
    </row>
    <row r="526" spans="1:3" ht="15">
      <c r="A526" s="91" t="s">
        <v>338</v>
      </c>
      <c r="B526" s="96">
        <v>9.7014250865267798E-5</v>
      </c>
      <c r="C526" s="92"/>
    </row>
    <row r="527" spans="1:3" ht="15">
      <c r="A527" s="91" t="s">
        <v>337</v>
      </c>
      <c r="B527" s="96">
        <v>5.0835037406928897E-5</v>
      </c>
      <c r="C527" s="92"/>
    </row>
    <row r="528" spans="1:3" ht="15">
      <c r="A528" s="91" t="s">
        <v>118</v>
      </c>
      <c r="B528" s="96">
        <v>8.1150172821881203E-5</v>
      </c>
      <c r="C528" s="92"/>
    </row>
    <row r="529" spans="1:3" ht="15">
      <c r="A529" s="91" t="s">
        <v>72</v>
      </c>
      <c r="B529" s="96">
        <v>7.7595885697333093E-5</v>
      </c>
      <c r="C529" s="92"/>
    </row>
    <row r="530" spans="1:3" ht="15">
      <c r="A530" s="91" t="s">
        <v>336</v>
      </c>
      <c r="B530" s="95">
        <v>1.4048433605424299E-4</v>
      </c>
      <c r="C530" s="92"/>
    </row>
    <row r="531" spans="1:3" ht="15">
      <c r="A531" s="91" t="s">
        <v>248</v>
      </c>
      <c r="B531" s="95">
        <v>1.15280506405685E-4</v>
      </c>
      <c r="C531" s="92"/>
    </row>
    <row r="532" spans="1:3" ht="15">
      <c r="A532" s="91" t="s">
        <v>104</v>
      </c>
      <c r="B532" s="96">
        <v>5.74745177725748E-5</v>
      </c>
      <c r="C532" s="92"/>
    </row>
    <row r="533" spans="1:3" ht="15">
      <c r="A533" s="91" t="s">
        <v>335</v>
      </c>
      <c r="B533" s="96">
        <v>9.8779584011200101E-5</v>
      </c>
      <c r="C533" s="92"/>
    </row>
    <row r="534" spans="1:3" ht="15">
      <c r="A534" s="91" t="s">
        <v>334</v>
      </c>
      <c r="B534" s="96">
        <v>3.8801948302030302E-5</v>
      </c>
      <c r="C534" s="92"/>
    </row>
    <row r="535" spans="1:3" ht="15">
      <c r="A535" s="91" t="s">
        <v>333</v>
      </c>
      <c r="B535" s="96">
        <v>8.8833822320444805E-5</v>
      </c>
      <c r="C535" s="92"/>
    </row>
    <row r="536" spans="1:3" ht="15">
      <c r="A536" s="91" t="s">
        <v>196</v>
      </c>
      <c r="B536" s="96">
        <v>7.6993455318596804E-5</v>
      </c>
      <c r="C536" s="92"/>
    </row>
    <row r="537" spans="1:3" ht="15">
      <c r="A537" s="91" t="s">
        <v>332</v>
      </c>
      <c r="B537" s="96">
        <v>5.8997807376200297E-5</v>
      </c>
      <c r="C537" s="92"/>
    </row>
    <row r="538" spans="1:3" ht="15">
      <c r="A538" s="91" t="s">
        <v>331</v>
      </c>
      <c r="B538" s="95">
        <v>1.07390774204486E-4</v>
      </c>
      <c r="C538" s="92"/>
    </row>
    <row r="539" spans="1:3" ht="15">
      <c r="A539" s="91" t="s">
        <v>330</v>
      </c>
      <c r="B539" s="96">
        <v>7.0315164320285304E-5</v>
      </c>
      <c r="C539" s="92"/>
    </row>
    <row r="540" spans="1:3" ht="15">
      <c r="A540" s="91" t="s">
        <v>92</v>
      </c>
      <c r="B540" s="95">
        <v>1.07134259040347E-4</v>
      </c>
      <c r="C540" s="92"/>
    </row>
    <row r="541" spans="1:3" ht="15">
      <c r="A541" s="91" t="s">
        <v>90</v>
      </c>
      <c r="B541" s="95">
        <v>1.5141898909884401E-4</v>
      </c>
      <c r="C541" s="92"/>
    </row>
    <row r="542" spans="1:3" ht="15">
      <c r="A542" s="91" t="s">
        <v>260</v>
      </c>
      <c r="B542" s="96">
        <v>7.9545032703964901E-5</v>
      </c>
      <c r="C542" s="92"/>
    </row>
    <row r="543" spans="1:3" ht="15">
      <c r="A543" s="91" t="s">
        <v>329</v>
      </c>
      <c r="B543" s="95">
        <v>1.15802135441583E-4</v>
      </c>
      <c r="C543" s="92"/>
    </row>
    <row r="544" spans="1:3" ht="15">
      <c r="A544" s="91" t="s">
        <v>328</v>
      </c>
      <c r="B544" s="96">
        <v>6.1915790017663693E-5</v>
      </c>
      <c r="C544" s="92"/>
    </row>
    <row r="545" spans="1:3" ht="15">
      <c r="A545" s="91" t="s">
        <v>212</v>
      </c>
      <c r="B545" s="96">
        <v>5.0201254900354902E-5</v>
      </c>
      <c r="C545" s="92"/>
    </row>
    <row r="546" spans="1:3" ht="15">
      <c r="A546" s="91" t="s">
        <v>214</v>
      </c>
      <c r="B546" s="96">
        <v>6.5532644314399599E-5</v>
      </c>
      <c r="C546" s="92"/>
    </row>
    <row r="547" spans="1:3" ht="15">
      <c r="A547" s="91" t="s">
        <v>216</v>
      </c>
      <c r="B547" s="95">
        <v>1.1039136985490801E-4</v>
      </c>
      <c r="C547" s="92"/>
    </row>
    <row r="548" spans="1:3" ht="15">
      <c r="A548" s="91" t="s">
        <v>218</v>
      </c>
      <c r="B548" s="95">
        <v>1.0301268784132101E-4</v>
      </c>
      <c r="C548" s="92"/>
    </row>
    <row r="549" spans="1:3" ht="15">
      <c r="A549" s="91" t="s">
        <v>141</v>
      </c>
      <c r="B549" s="96">
        <v>9.0255901394909502E-5</v>
      </c>
      <c r="C549" s="92"/>
    </row>
    <row r="550" spans="1:3" ht="15">
      <c r="A550" s="91" t="s">
        <v>139</v>
      </c>
      <c r="B550" s="96">
        <v>5.1222445237656699E-5</v>
      </c>
      <c r="C550" s="92"/>
    </row>
    <row r="551" spans="1:3" ht="15">
      <c r="A551" s="91" t="s">
        <v>327</v>
      </c>
      <c r="B551" s="96">
        <v>8.3530743180620405E-5</v>
      </c>
      <c r="C551" s="92"/>
    </row>
    <row r="552" spans="1:3" ht="15">
      <c r="A552" s="91" t="s">
        <v>194</v>
      </c>
      <c r="B552" s="96">
        <v>7.83164098367817E-5</v>
      </c>
      <c r="C552" s="92"/>
    </row>
    <row r="553" spans="1:3" ht="15">
      <c r="A553" s="91" t="s">
        <v>192</v>
      </c>
      <c r="B553" s="95">
        <v>1.49002041970008E-4</v>
      </c>
      <c r="C553" s="92"/>
    </row>
    <row r="554" spans="1:3" ht="15">
      <c r="A554" s="91" t="s">
        <v>198</v>
      </c>
      <c r="B554" s="96">
        <v>5.3163499302144998E-5</v>
      </c>
      <c r="C554" s="92"/>
    </row>
    <row r="555" spans="1:3" ht="15">
      <c r="A555" s="91" t="s">
        <v>84</v>
      </c>
      <c r="B555" s="95">
        <v>1.06648610536075E-4</v>
      </c>
      <c r="C555" s="92"/>
    </row>
    <row r="556" spans="1:3" ht="15">
      <c r="A556" s="91" t="s">
        <v>128</v>
      </c>
      <c r="B556" s="96">
        <v>6.2867688959137197E-5</v>
      </c>
      <c r="C556" s="92"/>
    </row>
    <row r="557" spans="1:3" ht="15">
      <c r="A557" s="91" t="s">
        <v>326</v>
      </c>
      <c r="B557" s="96">
        <v>9.8460629364659905E-5</v>
      </c>
      <c r="C557" s="92"/>
    </row>
    <row r="558" spans="1:3">
      <c r="B558" s="94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58"/>
  <sheetViews>
    <sheetView topLeftCell="A425" workbookViewId="0">
      <selection activeCell="B452" sqref="B452:B557"/>
    </sheetView>
  </sheetViews>
  <sheetFormatPr defaultRowHeight="11.25"/>
  <cols>
    <col min="1" max="1" width="25.42578125" style="20" customWidth="1"/>
    <col min="2" max="2" width="34.85546875" style="18" customWidth="1"/>
    <col min="3" max="3" width="31.7109375" style="18" customWidth="1"/>
    <col min="4" max="4" width="29" style="18" customWidth="1"/>
    <col min="5" max="6" width="28.42578125" style="18" customWidth="1"/>
    <col min="7" max="7" width="9.140625" style="18"/>
    <col min="8" max="8" width="16.7109375" style="19" customWidth="1"/>
    <col min="9" max="9" width="10.5703125" style="18" bestFit="1" customWidth="1"/>
    <col min="10" max="11" width="9.140625" style="18"/>
    <col min="12" max="12" width="9.140625" style="18" customWidth="1"/>
    <col min="13" max="16384" width="9.140625" style="18"/>
  </cols>
  <sheetData>
    <row r="1" spans="1:8" ht="21">
      <c r="A1" s="51" t="s">
        <v>282</v>
      </c>
      <c r="B1" s="52"/>
      <c r="C1" s="52"/>
      <c r="D1" s="53"/>
      <c r="E1" s="45" t="s">
        <v>283</v>
      </c>
      <c r="H1" s="44"/>
    </row>
    <row r="2" spans="1:8" ht="12.75">
      <c r="A2" s="54" t="s">
        <v>284</v>
      </c>
      <c r="B2" s="55"/>
      <c r="C2" s="56"/>
      <c r="D2" s="41" t="s">
        <v>285</v>
      </c>
      <c r="E2" s="41" t="s">
        <v>285</v>
      </c>
      <c r="H2" s="44"/>
    </row>
    <row r="3" spans="1:8" ht="12.75">
      <c r="A3" s="57" t="s">
        <v>286</v>
      </c>
      <c r="B3" s="58"/>
      <c r="C3" s="59"/>
      <c r="D3" s="41" t="s">
        <v>285</v>
      </c>
      <c r="E3" s="10">
        <v>601.29999999999995</v>
      </c>
      <c r="H3" s="44"/>
    </row>
    <row r="4" spans="1:8" ht="12.75">
      <c r="A4" s="60" t="s">
        <v>286</v>
      </c>
      <c r="B4" s="63" t="s">
        <v>5</v>
      </c>
      <c r="C4" s="64"/>
      <c r="D4" s="41" t="s">
        <v>285</v>
      </c>
      <c r="E4" s="8">
        <v>106.5</v>
      </c>
      <c r="H4" s="44"/>
    </row>
    <row r="5" spans="1:8" ht="12.75">
      <c r="A5" s="61"/>
      <c r="B5" s="48" t="s">
        <v>5</v>
      </c>
      <c r="C5" s="43" t="s">
        <v>11</v>
      </c>
      <c r="D5" s="41" t="s">
        <v>285</v>
      </c>
      <c r="E5" s="10">
        <v>12.5</v>
      </c>
      <c r="H5" s="44"/>
    </row>
    <row r="6" spans="1:8" ht="12.75">
      <c r="A6" s="61"/>
      <c r="B6" s="49"/>
      <c r="C6" s="43" t="s">
        <v>287</v>
      </c>
      <c r="D6" s="41" t="s">
        <v>285</v>
      </c>
      <c r="E6" s="8">
        <v>18.399999999999999</v>
      </c>
      <c r="H6" s="44"/>
    </row>
    <row r="7" spans="1:8" ht="12.75">
      <c r="A7" s="61"/>
      <c r="B7" s="49"/>
      <c r="C7" s="43" t="s">
        <v>24</v>
      </c>
      <c r="D7" s="41" t="s">
        <v>285</v>
      </c>
      <c r="E7" s="10">
        <v>54</v>
      </c>
      <c r="H7" s="44"/>
    </row>
    <row r="8" spans="1:8" ht="12.75">
      <c r="A8" s="61"/>
      <c r="B8" s="49"/>
      <c r="C8" s="43" t="s">
        <v>33</v>
      </c>
      <c r="D8" s="41" t="s">
        <v>285</v>
      </c>
      <c r="E8" s="8">
        <v>5.6</v>
      </c>
      <c r="H8" s="44"/>
    </row>
    <row r="9" spans="1:8" ht="21">
      <c r="A9" s="61"/>
      <c r="B9" s="50"/>
      <c r="C9" s="43" t="s">
        <v>37</v>
      </c>
      <c r="D9" s="41" t="s">
        <v>285</v>
      </c>
      <c r="E9" s="10">
        <v>15.9</v>
      </c>
      <c r="H9" s="44"/>
    </row>
    <row r="10" spans="1:8" ht="12.75" customHeight="1">
      <c r="A10" s="61"/>
      <c r="B10" s="63" t="s">
        <v>288</v>
      </c>
      <c r="C10" s="64"/>
      <c r="D10" s="41" t="s">
        <v>285</v>
      </c>
      <c r="E10" s="8">
        <v>19.100000000000001</v>
      </c>
      <c r="H10" s="44"/>
    </row>
    <row r="11" spans="1:8" ht="12.75" customHeight="1">
      <c r="A11" s="61"/>
      <c r="B11" s="48" t="s">
        <v>288</v>
      </c>
      <c r="C11" s="43" t="s">
        <v>44</v>
      </c>
      <c r="D11" s="41" t="s">
        <v>285</v>
      </c>
      <c r="E11" s="10">
        <v>10.8</v>
      </c>
      <c r="H11" s="44"/>
    </row>
    <row r="12" spans="1:8" ht="12.75">
      <c r="A12" s="61"/>
      <c r="B12" s="49"/>
      <c r="C12" s="43" t="s">
        <v>49</v>
      </c>
      <c r="D12" s="41" t="s">
        <v>285</v>
      </c>
      <c r="E12" s="8">
        <v>8.3000000000000007</v>
      </c>
      <c r="H12" s="44"/>
    </row>
    <row r="13" spans="1:8" ht="12.75">
      <c r="A13" s="61"/>
      <c r="B13" s="50"/>
      <c r="C13" s="43" t="s">
        <v>50</v>
      </c>
      <c r="D13" s="41" t="s">
        <v>285</v>
      </c>
      <c r="E13" s="10" t="s">
        <v>289</v>
      </c>
      <c r="H13" s="44"/>
    </row>
    <row r="14" spans="1:8" ht="12.75">
      <c r="A14" s="61"/>
      <c r="B14" s="63" t="s">
        <v>52</v>
      </c>
      <c r="C14" s="64"/>
      <c r="D14" s="41" t="s">
        <v>285</v>
      </c>
      <c r="E14" s="8">
        <v>14.7</v>
      </c>
      <c r="H14" s="44"/>
    </row>
    <row r="15" spans="1:8" ht="12.75">
      <c r="A15" s="61"/>
      <c r="B15" s="48" t="s">
        <v>52</v>
      </c>
      <c r="C15" s="43" t="s">
        <v>53</v>
      </c>
      <c r="D15" s="41" t="s">
        <v>285</v>
      </c>
      <c r="E15" s="10">
        <v>11.5</v>
      </c>
      <c r="H15" s="44"/>
    </row>
    <row r="16" spans="1:8" ht="12.75">
      <c r="A16" s="61"/>
      <c r="B16" s="50"/>
      <c r="C16" s="43" t="s">
        <v>61</v>
      </c>
      <c r="D16" s="41" t="s">
        <v>285</v>
      </c>
      <c r="E16" s="8">
        <v>3.2</v>
      </c>
      <c r="H16" s="44"/>
    </row>
    <row r="17" spans="1:8" ht="12.75">
      <c r="A17" s="61"/>
      <c r="B17" s="63" t="s">
        <v>70</v>
      </c>
      <c r="C17" s="64"/>
      <c r="D17" s="41" t="s">
        <v>285</v>
      </c>
      <c r="E17" s="10">
        <v>148.80000000000001</v>
      </c>
      <c r="H17" s="44"/>
    </row>
    <row r="18" spans="1:8" ht="12.75">
      <c r="A18" s="61"/>
      <c r="B18" s="48" t="s">
        <v>70</v>
      </c>
      <c r="C18" s="43" t="s">
        <v>71</v>
      </c>
      <c r="D18" s="41" t="s">
        <v>285</v>
      </c>
      <c r="E18" s="8">
        <v>70.3</v>
      </c>
      <c r="H18" s="44"/>
    </row>
    <row r="19" spans="1:8" ht="12.75">
      <c r="A19" s="61"/>
      <c r="B19" s="49"/>
      <c r="C19" s="43" t="s">
        <v>74</v>
      </c>
      <c r="D19" s="41" t="s">
        <v>285</v>
      </c>
      <c r="E19" s="10">
        <v>13</v>
      </c>
      <c r="H19" s="44"/>
    </row>
    <row r="20" spans="1:8" ht="12.75">
      <c r="A20" s="61"/>
      <c r="B20" s="49"/>
      <c r="C20" s="43" t="s">
        <v>81</v>
      </c>
      <c r="D20" s="41" t="s">
        <v>285</v>
      </c>
      <c r="E20" s="8" t="s">
        <v>289</v>
      </c>
      <c r="H20" s="44"/>
    </row>
    <row r="21" spans="1:8" ht="12.75">
      <c r="A21" s="61"/>
      <c r="B21" s="49"/>
      <c r="C21" s="43" t="s">
        <v>85</v>
      </c>
      <c r="D21" s="41" t="s">
        <v>285</v>
      </c>
      <c r="E21" s="10">
        <v>21.9</v>
      </c>
      <c r="H21" s="44"/>
    </row>
    <row r="22" spans="1:8" ht="12.75">
      <c r="A22" s="61"/>
      <c r="B22" s="49"/>
      <c r="C22" s="43" t="s">
        <v>93</v>
      </c>
      <c r="D22" s="41" t="s">
        <v>285</v>
      </c>
      <c r="E22" s="8">
        <v>32.799999999999997</v>
      </c>
      <c r="H22" s="44"/>
    </row>
    <row r="23" spans="1:8" ht="12.75">
      <c r="A23" s="61"/>
      <c r="B23" s="50"/>
      <c r="C23" s="43" t="s">
        <v>103</v>
      </c>
      <c r="D23" s="41" t="s">
        <v>285</v>
      </c>
      <c r="E23" s="10" t="s">
        <v>289</v>
      </c>
      <c r="H23" s="44"/>
    </row>
    <row r="24" spans="1:8" ht="12.75">
      <c r="A24" s="61"/>
      <c r="B24" s="63" t="s">
        <v>106</v>
      </c>
      <c r="C24" s="64"/>
      <c r="D24" s="41" t="s">
        <v>285</v>
      </c>
      <c r="E24" s="8">
        <v>31.2</v>
      </c>
      <c r="H24" s="44"/>
    </row>
    <row r="25" spans="1:8" ht="21">
      <c r="A25" s="61"/>
      <c r="B25" s="48" t="s">
        <v>106</v>
      </c>
      <c r="C25" s="43" t="s">
        <v>290</v>
      </c>
      <c r="D25" s="41" t="s">
        <v>285</v>
      </c>
      <c r="E25" s="10">
        <v>8.3000000000000007</v>
      </c>
      <c r="H25" s="44"/>
    </row>
    <row r="26" spans="1:8" ht="12.75">
      <c r="A26" s="61"/>
      <c r="B26" s="49"/>
      <c r="C26" s="43" t="s">
        <v>112</v>
      </c>
      <c r="D26" s="41" t="s">
        <v>285</v>
      </c>
      <c r="E26" s="8" t="s">
        <v>289</v>
      </c>
      <c r="H26" s="44"/>
    </row>
    <row r="27" spans="1:8" ht="12.75">
      <c r="A27" s="61"/>
      <c r="B27" s="49"/>
      <c r="C27" s="43" t="s">
        <v>113</v>
      </c>
      <c r="D27" s="41" t="s">
        <v>285</v>
      </c>
      <c r="E27" s="10">
        <v>9.1999999999999993</v>
      </c>
      <c r="H27" s="44"/>
    </row>
    <row r="28" spans="1:8" ht="21">
      <c r="A28" s="61"/>
      <c r="B28" s="49"/>
      <c r="C28" s="43" t="s">
        <v>291</v>
      </c>
      <c r="D28" s="41" t="s">
        <v>285</v>
      </c>
      <c r="E28" s="8">
        <v>1.6</v>
      </c>
      <c r="H28" s="44"/>
    </row>
    <row r="29" spans="1:8" ht="21">
      <c r="A29" s="61"/>
      <c r="B29" s="49"/>
      <c r="C29" s="43" t="s">
        <v>121</v>
      </c>
      <c r="D29" s="41" t="s">
        <v>285</v>
      </c>
      <c r="E29" s="10">
        <v>3.2</v>
      </c>
      <c r="H29" s="44"/>
    </row>
    <row r="30" spans="1:8" ht="21">
      <c r="A30" s="61"/>
      <c r="B30" s="50"/>
      <c r="C30" s="43" t="s">
        <v>124</v>
      </c>
      <c r="D30" s="41" t="s">
        <v>285</v>
      </c>
      <c r="E30" s="8">
        <v>6.4</v>
      </c>
      <c r="H30" s="44"/>
    </row>
    <row r="31" spans="1:8" ht="12.75">
      <c r="A31" s="61"/>
      <c r="B31" s="63" t="s">
        <v>130</v>
      </c>
      <c r="C31" s="64"/>
      <c r="D31" s="41" t="s">
        <v>285</v>
      </c>
      <c r="E31" s="10">
        <v>22.2</v>
      </c>
      <c r="H31" s="44"/>
    </row>
    <row r="32" spans="1:8" ht="21">
      <c r="A32" s="61"/>
      <c r="B32" s="48" t="s">
        <v>130</v>
      </c>
      <c r="C32" s="43" t="s">
        <v>131</v>
      </c>
      <c r="D32" s="41" t="s">
        <v>285</v>
      </c>
      <c r="E32" s="8">
        <v>7.4</v>
      </c>
      <c r="H32" s="44"/>
    </row>
    <row r="33" spans="1:8" ht="12.75">
      <c r="A33" s="61"/>
      <c r="B33" s="49"/>
      <c r="C33" s="43" t="s">
        <v>135</v>
      </c>
      <c r="D33" s="41" t="s">
        <v>285</v>
      </c>
      <c r="E33" s="10" t="s">
        <v>289</v>
      </c>
      <c r="H33" s="44"/>
    </row>
    <row r="34" spans="1:8" ht="12.75">
      <c r="A34" s="61"/>
      <c r="B34" s="50"/>
      <c r="C34" s="43" t="s">
        <v>140</v>
      </c>
      <c r="D34" s="41" t="s">
        <v>285</v>
      </c>
      <c r="E34" s="8" t="s">
        <v>289</v>
      </c>
      <c r="H34" s="44"/>
    </row>
    <row r="35" spans="1:8" ht="12.75">
      <c r="A35" s="61"/>
      <c r="B35" s="63" t="s">
        <v>143</v>
      </c>
      <c r="C35" s="64"/>
      <c r="D35" s="41" t="s">
        <v>285</v>
      </c>
      <c r="E35" s="10">
        <v>76.7</v>
      </c>
      <c r="H35" s="44"/>
    </row>
    <row r="36" spans="1:8" ht="12.75">
      <c r="A36" s="61"/>
      <c r="B36" s="48" t="s">
        <v>143</v>
      </c>
      <c r="C36" s="43" t="s">
        <v>144</v>
      </c>
      <c r="D36" s="41" t="s">
        <v>285</v>
      </c>
      <c r="E36" s="8">
        <v>26.2</v>
      </c>
      <c r="H36" s="44"/>
    </row>
    <row r="37" spans="1:8" ht="21">
      <c r="A37" s="61"/>
      <c r="B37" s="49"/>
      <c r="C37" s="43" t="s">
        <v>150</v>
      </c>
      <c r="D37" s="41" t="s">
        <v>285</v>
      </c>
      <c r="E37" s="10">
        <v>41.3</v>
      </c>
      <c r="H37" s="44"/>
    </row>
    <row r="38" spans="1:8" ht="12.75">
      <c r="A38" s="61"/>
      <c r="B38" s="50"/>
      <c r="C38" s="43" t="s">
        <v>158</v>
      </c>
      <c r="D38" s="41" t="s">
        <v>285</v>
      </c>
      <c r="E38" s="8">
        <v>9.1999999999999993</v>
      </c>
      <c r="H38" s="44"/>
    </row>
    <row r="39" spans="1:8" ht="12.75">
      <c r="A39" s="61"/>
      <c r="B39" s="63" t="s">
        <v>170</v>
      </c>
      <c r="C39" s="64"/>
      <c r="D39" s="41" t="s">
        <v>285</v>
      </c>
      <c r="E39" s="10">
        <v>20.8</v>
      </c>
      <c r="H39" s="44"/>
    </row>
    <row r="40" spans="1:8" ht="12.75">
      <c r="A40" s="61"/>
      <c r="B40" s="48" t="s">
        <v>170</v>
      </c>
      <c r="C40" s="43" t="s">
        <v>171</v>
      </c>
      <c r="D40" s="41" t="s">
        <v>285</v>
      </c>
      <c r="E40" s="8">
        <v>0.9</v>
      </c>
      <c r="H40" s="44"/>
    </row>
    <row r="41" spans="1:8" ht="12.75">
      <c r="A41" s="61"/>
      <c r="B41" s="49"/>
      <c r="C41" s="43" t="s">
        <v>173</v>
      </c>
      <c r="D41" s="41" t="s">
        <v>285</v>
      </c>
      <c r="E41" s="10" t="s">
        <v>289</v>
      </c>
      <c r="H41" s="44"/>
    </row>
    <row r="42" spans="1:8" ht="12.75">
      <c r="A42" s="61"/>
      <c r="B42" s="50"/>
      <c r="C42" s="43" t="s">
        <v>174</v>
      </c>
      <c r="D42" s="41" t="s">
        <v>285</v>
      </c>
      <c r="E42" s="8">
        <v>19.5</v>
      </c>
      <c r="H42" s="44"/>
    </row>
    <row r="43" spans="1:8" ht="12.75">
      <c r="A43" s="61"/>
      <c r="B43" s="63" t="s">
        <v>177</v>
      </c>
      <c r="C43" s="64"/>
      <c r="D43" s="41" t="s">
        <v>285</v>
      </c>
      <c r="E43" s="10">
        <v>82.3</v>
      </c>
      <c r="H43" s="44"/>
    </row>
    <row r="44" spans="1:8" ht="21">
      <c r="A44" s="61"/>
      <c r="B44" s="48" t="s">
        <v>177</v>
      </c>
      <c r="C44" s="43" t="s">
        <v>178</v>
      </c>
      <c r="D44" s="41" t="s">
        <v>285</v>
      </c>
      <c r="E44" s="8">
        <v>9</v>
      </c>
      <c r="H44" s="44"/>
    </row>
    <row r="45" spans="1:8" ht="21">
      <c r="A45" s="61"/>
      <c r="B45" s="49"/>
      <c r="C45" s="43" t="s">
        <v>183</v>
      </c>
      <c r="D45" s="41" t="s">
        <v>285</v>
      </c>
      <c r="E45" s="10" t="s">
        <v>289</v>
      </c>
      <c r="H45" s="44"/>
    </row>
    <row r="46" spans="1:8" ht="21">
      <c r="A46" s="61"/>
      <c r="B46" s="49"/>
      <c r="C46" s="43" t="s">
        <v>184</v>
      </c>
      <c r="D46" s="41" t="s">
        <v>285</v>
      </c>
      <c r="E46" s="8">
        <v>11.3</v>
      </c>
      <c r="H46" s="44"/>
    </row>
    <row r="47" spans="1:8" ht="12.75">
      <c r="A47" s="61"/>
      <c r="B47" s="49"/>
      <c r="C47" s="43" t="s">
        <v>190</v>
      </c>
      <c r="D47" s="41" t="s">
        <v>285</v>
      </c>
      <c r="E47" s="10">
        <v>20.100000000000001</v>
      </c>
      <c r="H47" s="44"/>
    </row>
    <row r="48" spans="1:8" ht="12.75">
      <c r="A48" s="61"/>
      <c r="B48" s="49"/>
      <c r="C48" s="43" t="s">
        <v>292</v>
      </c>
      <c r="D48" s="41" t="s">
        <v>285</v>
      </c>
      <c r="E48" s="8">
        <v>6.5</v>
      </c>
      <c r="H48" s="44"/>
    </row>
    <row r="49" spans="1:8" ht="12.75">
      <c r="A49" s="61"/>
      <c r="B49" s="49"/>
      <c r="C49" s="43" t="s">
        <v>205</v>
      </c>
      <c r="D49" s="41" t="s">
        <v>285</v>
      </c>
      <c r="E49" s="10">
        <v>1.4</v>
      </c>
      <c r="H49" s="44"/>
    </row>
    <row r="50" spans="1:8" ht="12.75">
      <c r="A50" s="61"/>
      <c r="B50" s="49"/>
      <c r="C50" s="43" t="s">
        <v>207</v>
      </c>
      <c r="D50" s="41" t="s">
        <v>285</v>
      </c>
      <c r="E50" s="8" t="s">
        <v>289</v>
      </c>
      <c r="H50" s="44"/>
    </row>
    <row r="51" spans="1:8" ht="21">
      <c r="A51" s="61"/>
      <c r="B51" s="50"/>
      <c r="C51" s="43" t="s">
        <v>208</v>
      </c>
      <c r="D51" s="41" t="s">
        <v>285</v>
      </c>
      <c r="E51" s="10">
        <v>1.6</v>
      </c>
      <c r="H51" s="44"/>
    </row>
    <row r="52" spans="1:8" ht="12.75">
      <c r="A52" s="61"/>
      <c r="B52" s="57" t="s">
        <v>210</v>
      </c>
      <c r="C52" s="59"/>
      <c r="D52" s="41" t="s">
        <v>285</v>
      </c>
      <c r="E52" s="8" t="s">
        <v>289</v>
      </c>
      <c r="H52" s="44"/>
    </row>
    <row r="53" spans="1:8" ht="12.75">
      <c r="A53" s="61"/>
      <c r="B53" s="63" t="s">
        <v>220</v>
      </c>
      <c r="C53" s="64"/>
      <c r="D53" s="41" t="s">
        <v>285</v>
      </c>
      <c r="E53" s="10">
        <v>54.5</v>
      </c>
      <c r="H53" s="44"/>
    </row>
    <row r="54" spans="1:8" ht="12.75">
      <c r="A54" s="61"/>
      <c r="B54" s="48" t="s">
        <v>220</v>
      </c>
      <c r="C54" s="43" t="s">
        <v>221</v>
      </c>
      <c r="D54" s="41" t="s">
        <v>285</v>
      </c>
      <c r="E54" s="8">
        <v>13.8</v>
      </c>
      <c r="H54" s="44"/>
    </row>
    <row r="55" spans="1:8" ht="12.75">
      <c r="A55" s="61"/>
      <c r="B55" s="49"/>
      <c r="C55" s="43" t="s">
        <v>226</v>
      </c>
      <c r="D55" s="41" t="s">
        <v>285</v>
      </c>
      <c r="E55" s="10" t="s">
        <v>289</v>
      </c>
      <c r="H55" s="44"/>
    </row>
    <row r="56" spans="1:8" ht="12.75">
      <c r="A56" s="61"/>
      <c r="B56" s="49"/>
      <c r="C56" s="43" t="s">
        <v>293</v>
      </c>
      <c r="D56" s="41" t="s">
        <v>285</v>
      </c>
      <c r="E56" s="8">
        <v>7.6</v>
      </c>
      <c r="H56" s="44"/>
    </row>
    <row r="57" spans="1:8" ht="12.75">
      <c r="A57" s="61"/>
      <c r="B57" s="49"/>
      <c r="C57" s="43" t="s">
        <v>230</v>
      </c>
      <c r="D57" s="41" t="s">
        <v>285</v>
      </c>
      <c r="E57" s="10">
        <v>24.8</v>
      </c>
      <c r="H57" s="44"/>
    </row>
    <row r="58" spans="1:8" ht="12.75">
      <c r="A58" s="61"/>
      <c r="B58" s="49"/>
      <c r="C58" s="43" t="s">
        <v>239</v>
      </c>
      <c r="D58" s="41" t="s">
        <v>285</v>
      </c>
      <c r="E58" s="8">
        <v>3.6</v>
      </c>
      <c r="H58" s="44"/>
    </row>
    <row r="59" spans="1:8" ht="12.75">
      <c r="A59" s="61"/>
      <c r="B59" s="50"/>
      <c r="C59" s="43" t="s">
        <v>244</v>
      </c>
      <c r="D59" s="41" t="s">
        <v>285</v>
      </c>
      <c r="E59" s="10" t="s">
        <v>289</v>
      </c>
      <c r="H59" s="44"/>
    </row>
    <row r="60" spans="1:8" ht="12.75">
      <c r="A60" s="61"/>
      <c r="B60" s="63" t="s">
        <v>251</v>
      </c>
      <c r="C60" s="64"/>
      <c r="D60" s="41" t="s">
        <v>285</v>
      </c>
      <c r="E60" s="8">
        <v>26.9</v>
      </c>
      <c r="H60" s="44"/>
    </row>
    <row r="61" spans="1:8" ht="12.75">
      <c r="A61" s="61"/>
      <c r="B61" s="48" t="s">
        <v>251</v>
      </c>
      <c r="C61" s="43" t="s">
        <v>252</v>
      </c>
      <c r="D61" s="41" t="s">
        <v>285</v>
      </c>
      <c r="E61" s="10">
        <v>18.100000000000001</v>
      </c>
      <c r="H61" s="44"/>
    </row>
    <row r="62" spans="1:8" ht="12.75">
      <c r="A62" s="61"/>
      <c r="B62" s="49"/>
      <c r="C62" s="43" t="s">
        <v>257</v>
      </c>
      <c r="D62" s="41" t="s">
        <v>285</v>
      </c>
      <c r="E62" s="8">
        <v>1.2</v>
      </c>
      <c r="H62" s="44"/>
    </row>
    <row r="63" spans="1:8" ht="21">
      <c r="A63" s="61"/>
      <c r="B63" s="49"/>
      <c r="C63" s="43" t="s">
        <v>258</v>
      </c>
      <c r="D63" s="41" t="s">
        <v>285</v>
      </c>
      <c r="E63" s="10">
        <v>4</v>
      </c>
      <c r="H63" s="44"/>
    </row>
    <row r="64" spans="1:8" ht="12.75">
      <c r="A64" s="61"/>
      <c r="B64" s="49"/>
      <c r="C64" s="43" t="s">
        <v>259</v>
      </c>
      <c r="D64" s="41" t="s">
        <v>285</v>
      </c>
      <c r="E64" s="8" t="s">
        <v>289</v>
      </c>
      <c r="H64" s="44"/>
    </row>
    <row r="65" spans="1:9" ht="21">
      <c r="A65" s="61"/>
      <c r="B65" s="50"/>
      <c r="C65" s="43" t="s">
        <v>261</v>
      </c>
      <c r="D65" s="41" t="s">
        <v>285</v>
      </c>
      <c r="E65" s="10">
        <v>2.8</v>
      </c>
    </row>
    <row r="66" spans="1:9" ht="12.75">
      <c r="A66" s="62"/>
      <c r="B66" s="57" t="s">
        <v>294</v>
      </c>
      <c r="C66" s="59"/>
      <c r="D66" s="41" t="s">
        <v>285</v>
      </c>
      <c r="E66" s="8" t="s">
        <v>289</v>
      </c>
    </row>
    <row r="70" spans="1:9" s="20" customFormat="1">
      <c r="A70" s="20" t="s">
        <v>0</v>
      </c>
      <c r="H70" s="30"/>
    </row>
    <row r="72" spans="1:9">
      <c r="A72" s="20" t="s">
        <v>1</v>
      </c>
      <c r="B72" s="20" t="s">
        <v>2</v>
      </c>
      <c r="C72" s="20" t="s">
        <v>3</v>
      </c>
      <c r="D72" s="20" t="s">
        <v>4</v>
      </c>
    </row>
    <row r="74" spans="1:9" s="20" customFormat="1">
      <c r="A74" s="20" t="s">
        <v>5</v>
      </c>
      <c r="E74" s="20" t="s">
        <v>6</v>
      </c>
      <c r="F74" s="20" t="s">
        <v>7</v>
      </c>
      <c r="G74" s="20" t="s">
        <v>8</v>
      </c>
      <c r="H74" s="30" t="s">
        <v>9</v>
      </c>
      <c r="I74" s="20" t="s">
        <v>10</v>
      </c>
    </row>
    <row r="75" spans="1:9" s="20" customFormat="1">
      <c r="B75" s="20" t="s">
        <v>11</v>
      </c>
      <c r="E75" s="20">
        <f>E5</f>
        <v>12.5</v>
      </c>
      <c r="F75" s="20">
        <f>E75*(365.25/7)</f>
        <v>652.23214285714289</v>
      </c>
      <c r="G75" s="20">
        <v>0.99999999999999989</v>
      </c>
      <c r="H75" s="30"/>
      <c r="I75" s="20">
        <f>SUM(I77,I76)</f>
        <v>0.81434284734483153</v>
      </c>
    </row>
    <row r="76" spans="1:9">
      <c r="C76" s="20" t="s">
        <v>12</v>
      </c>
      <c r="D76" s="20"/>
      <c r="E76" s="18">
        <f>E75*G76</f>
        <v>5.1747311827956981</v>
      </c>
      <c r="F76" s="18">
        <f>E76*(365.25/7)</f>
        <v>270.01008064516128</v>
      </c>
      <c r="G76" s="18">
        <v>0.41397849462365588</v>
      </c>
      <c r="I76" s="18">
        <f>F76*AVERAGE(H78:H79)</f>
        <v>0.337120426051355</v>
      </c>
    </row>
    <row r="77" spans="1:9">
      <c r="C77" s="20" t="s">
        <v>13</v>
      </c>
      <c r="D77" s="20"/>
      <c r="E77" s="18">
        <f>G77*E75</f>
        <v>7.3252688172043001</v>
      </c>
      <c r="F77" s="18">
        <f>E77*(365.25/7)</f>
        <v>382.22206221198155</v>
      </c>
      <c r="G77" s="18">
        <v>0.58602150537634401</v>
      </c>
      <c r="I77" s="18">
        <f>F77*AVERAGE(H78:H79)</f>
        <v>0.47722242129347653</v>
      </c>
    </row>
    <row r="78" spans="1:9">
      <c r="C78" s="20"/>
      <c r="D78" s="2" t="s">
        <v>15</v>
      </c>
      <c r="H78" s="19">
        <f>B466</f>
        <v>4.00513731321467E-4</v>
      </c>
    </row>
    <row r="79" spans="1:9">
      <c r="C79" s="20"/>
      <c r="D79" s="18" t="s">
        <v>14</v>
      </c>
      <c r="F79" s="20"/>
      <c r="H79" s="19">
        <f>B452</f>
        <v>2.09658137894879E-3</v>
      </c>
    </row>
    <row r="80" spans="1:9" s="20" customFormat="1">
      <c r="B80" s="20" t="s">
        <v>16</v>
      </c>
      <c r="E80" s="20">
        <f>E6</f>
        <v>18.399999999999999</v>
      </c>
      <c r="F80" s="20">
        <f>E80*(365.25/7)</f>
        <v>960.08571428571429</v>
      </c>
      <c r="G80" s="20">
        <v>1</v>
      </c>
      <c r="H80" s="30"/>
      <c r="I80" s="20">
        <f>SUM(I81,I84)</f>
        <v>1.6739902394697248</v>
      </c>
    </row>
    <row r="81" spans="1:9">
      <c r="A81" s="18"/>
      <c r="C81" s="20" t="s">
        <v>17</v>
      </c>
      <c r="D81" s="20"/>
      <c r="E81" s="18">
        <f>G81*E80</f>
        <v>15.737872340425531</v>
      </c>
      <c r="F81" s="18">
        <f>E81*(365.25/7)</f>
        <v>821.1796960486322</v>
      </c>
      <c r="G81" s="18">
        <v>0.85531914893617023</v>
      </c>
      <c r="I81" s="18">
        <f>F81*AVERAGE(H82:H83)</f>
        <v>1.6060250251502923</v>
      </c>
    </row>
    <row r="82" spans="1:9">
      <c r="A82" s="18"/>
      <c r="C82" s="20"/>
      <c r="D82" s="2" t="s">
        <v>19</v>
      </c>
      <c r="H82" s="19">
        <f>B455</f>
        <v>4.2646215314859999E-4</v>
      </c>
    </row>
    <row r="83" spans="1:9">
      <c r="A83" s="18"/>
      <c r="C83" s="20"/>
      <c r="D83" s="1" t="s">
        <v>18</v>
      </c>
      <c r="F83" s="20"/>
      <c r="H83" s="19">
        <f>B453</f>
        <v>3.4850447505856098E-3</v>
      </c>
    </row>
    <row r="84" spans="1:9">
      <c r="A84" s="18"/>
      <c r="C84" s="20" t="s">
        <v>21</v>
      </c>
      <c r="D84" s="20"/>
      <c r="E84" s="18">
        <f>G84*E80</f>
        <v>2.6621276595744678</v>
      </c>
      <c r="F84" s="18">
        <f>E84*(365.25/7)</f>
        <v>138.90601823708207</v>
      </c>
      <c r="G84" s="18">
        <v>0.14468085106382977</v>
      </c>
      <c r="I84" s="18">
        <f>F84*AVERAGE(H85:H86)</f>
        <v>6.7965214319432588E-2</v>
      </c>
    </row>
    <row r="85" spans="1:9">
      <c r="A85" s="18"/>
      <c r="C85" s="20"/>
      <c r="D85" s="1" t="s">
        <v>22</v>
      </c>
      <c r="F85" s="20"/>
      <c r="H85" s="19">
        <f>B457</f>
        <v>6.0573063602221001E-4</v>
      </c>
    </row>
    <row r="86" spans="1:9">
      <c r="A86" s="18"/>
      <c r="C86" s="20"/>
      <c r="D86" s="1" t="s">
        <v>23</v>
      </c>
      <c r="F86" s="20"/>
      <c r="H86" s="19">
        <f>B464</f>
        <v>3.7284776082494302E-4</v>
      </c>
    </row>
    <row r="87" spans="1:9">
      <c r="A87" s="18"/>
      <c r="C87" s="20"/>
      <c r="D87" s="1"/>
      <c r="F87" s="20"/>
    </row>
    <row r="88" spans="1:9" s="20" customFormat="1">
      <c r="B88" s="20" t="s">
        <v>24</v>
      </c>
      <c r="E88" s="20">
        <f>E7</f>
        <v>54</v>
      </c>
      <c r="F88" s="20">
        <f>E88*(365.25/7)</f>
        <v>2817.6428571428573</v>
      </c>
      <c r="G88" s="20">
        <v>1</v>
      </c>
      <c r="H88" s="30"/>
      <c r="I88" s="20">
        <f>SUM(I89,I91,I94,I96,I98,I100)</f>
        <v>1.7080628971778711</v>
      </c>
    </row>
    <row r="89" spans="1:9">
      <c r="A89" s="18"/>
      <c r="C89" s="20" t="s">
        <v>25</v>
      </c>
      <c r="D89" s="20"/>
      <c r="E89" s="18">
        <f>G89*E88</f>
        <v>12.388663967611338</v>
      </c>
      <c r="F89" s="18">
        <f>E89*(365.25/7)</f>
        <v>646.42278773857731</v>
      </c>
      <c r="G89" s="18">
        <v>0.22941970310391366</v>
      </c>
      <c r="I89" s="18">
        <f>F89*H90</f>
        <v>0.25890120272840222</v>
      </c>
    </row>
    <row r="90" spans="1:9">
      <c r="A90" s="18"/>
      <c r="C90" s="20"/>
      <c r="D90" s="18" t="s">
        <v>15</v>
      </c>
      <c r="F90" s="20"/>
      <c r="H90" s="19">
        <f>B466</f>
        <v>4.00513731321467E-4</v>
      </c>
    </row>
    <row r="91" spans="1:9">
      <c r="A91" s="18"/>
      <c r="C91" s="20" t="s">
        <v>26</v>
      </c>
      <c r="E91" s="36">
        <f>G91*E88</f>
        <v>8.5263157894736832</v>
      </c>
      <c r="F91" s="18">
        <f>E91*(365.25/7)</f>
        <v>444.89097744360896</v>
      </c>
      <c r="G91" s="18">
        <v>0.15789473684210525</v>
      </c>
      <c r="I91" s="18">
        <f>F91*AVERAGE(H92:H93)</f>
        <v>0.75774318833950061</v>
      </c>
    </row>
    <row r="92" spans="1:9">
      <c r="A92" s="18"/>
      <c r="C92" s="20"/>
      <c r="D92" s="2" t="s">
        <v>19</v>
      </c>
      <c r="E92" s="36"/>
      <c r="H92" s="19">
        <f>B455</f>
        <v>4.2646215314859999E-4</v>
      </c>
    </row>
    <row r="93" spans="1:9">
      <c r="A93" s="18"/>
      <c r="C93" s="20"/>
      <c r="D93" s="18" t="s">
        <v>27</v>
      </c>
      <c r="F93" s="20"/>
      <c r="H93" s="19">
        <f>B454</f>
        <v>2.9799597648393701E-3</v>
      </c>
    </row>
    <row r="94" spans="1:9">
      <c r="A94" s="18"/>
      <c r="C94" s="20" t="s">
        <v>29</v>
      </c>
      <c r="E94" s="18">
        <f>G94*E88</f>
        <v>1.6032388663967614</v>
      </c>
      <c r="F94" s="18">
        <f>E94*(365.25/7)</f>
        <v>83.654713707345309</v>
      </c>
      <c r="G94" s="18">
        <v>2.9689608636977064E-2</v>
      </c>
      <c r="I94" s="18">
        <f>F94*H95</f>
        <v>3.3504861529557943E-2</v>
      </c>
    </row>
    <row r="95" spans="1:9">
      <c r="A95" s="18"/>
      <c r="C95" s="20"/>
      <c r="D95" s="28" t="s">
        <v>15</v>
      </c>
      <c r="F95" s="20"/>
      <c r="H95" s="19">
        <f>B466</f>
        <v>4.00513731321467E-4</v>
      </c>
    </row>
    <row r="96" spans="1:9">
      <c r="A96" s="18"/>
      <c r="C96" s="20" t="s">
        <v>30</v>
      </c>
      <c r="E96" s="36">
        <f>G96*E88</f>
        <v>2.7692307692307692</v>
      </c>
      <c r="F96" s="18">
        <f>E96*(365.25/7)</f>
        <v>144.49450549450549</v>
      </c>
      <c r="G96" s="18">
        <v>5.128205128205128E-2</v>
      </c>
      <c r="I96" s="18">
        <f>F96*H97</f>
        <v>5.7872033551054608E-2</v>
      </c>
    </row>
    <row r="97" spans="1:9">
      <c r="A97" s="18"/>
      <c r="C97" s="20"/>
      <c r="D97" s="28" t="s">
        <v>15</v>
      </c>
      <c r="H97" s="19">
        <f>B466</f>
        <v>4.00513731321467E-4</v>
      </c>
    </row>
    <row r="98" spans="1:9">
      <c r="A98" s="18"/>
      <c r="C98" s="20" t="s">
        <v>31</v>
      </c>
      <c r="D98" s="20"/>
      <c r="E98" s="18">
        <f>G98*E88</f>
        <v>6.9230769230769242</v>
      </c>
      <c r="F98" s="18">
        <f>E98*(365.25/7)</f>
        <v>361.23626373626382</v>
      </c>
      <c r="G98" s="18">
        <v>0.12820512820512822</v>
      </c>
      <c r="I98" s="18">
        <f>F98*H99</f>
        <v>0.14468008387763656</v>
      </c>
    </row>
    <row r="99" spans="1:9">
      <c r="A99" s="18"/>
      <c r="C99" s="20"/>
      <c r="D99" s="28" t="s">
        <v>15</v>
      </c>
      <c r="H99" s="19">
        <f>B466</f>
        <v>4.00513731321467E-4</v>
      </c>
    </row>
    <row r="100" spans="1:9">
      <c r="A100" s="18"/>
      <c r="C100" s="20" t="s">
        <v>32</v>
      </c>
      <c r="D100" s="20"/>
      <c r="E100" s="18">
        <f>G100*E88</f>
        <v>21.789473684210527</v>
      </c>
      <c r="F100" s="18">
        <f>E100*(365.25/7)</f>
        <v>1136.9436090225565</v>
      </c>
      <c r="G100" s="18">
        <v>0.40350877192982459</v>
      </c>
      <c r="I100" s="18">
        <f>F100*H101</f>
        <v>0.45536152715171924</v>
      </c>
    </row>
    <row r="101" spans="1:9">
      <c r="A101" s="18"/>
      <c r="C101" s="20"/>
      <c r="D101" s="28" t="s">
        <v>15</v>
      </c>
      <c r="F101" s="20"/>
      <c r="H101" s="19">
        <f>B466</f>
        <v>4.00513731321467E-4</v>
      </c>
    </row>
    <row r="102" spans="1:9">
      <c r="A102" s="18"/>
      <c r="C102" s="20"/>
      <c r="D102" s="28"/>
      <c r="F102" s="20"/>
    </row>
    <row r="103" spans="1:9" s="20" customFormat="1">
      <c r="B103" s="20" t="s">
        <v>33</v>
      </c>
      <c r="E103" s="20">
        <f>E8</f>
        <v>5.6</v>
      </c>
      <c r="F103" s="20">
        <f>E103*(365.25/7)</f>
        <v>292.2</v>
      </c>
      <c r="G103" s="20">
        <v>1</v>
      </c>
      <c r="H103" s="30"/>
      <c r="I103" s="20">
        <f>SUM(I104:I105)</f>
        <v>8.998526630801551E-2</v>
      </c>
    </row>
    <row r="104" spans="1:9">
      <c r="A104" s="18"/>
      <c r="C104" s="20" t="s">
        <v>34</v>
      </c>
      <c r="D104" s="20"/>
      <c r="E104" s="18">
        <f>G104*E103</f>
        <v>1.5999999999999999</v>
      </c>
      <c r="F104" s="18">
        <f>E104*(365.25/7)</f>
        <v>83.48571428571428</v>
      </c>
      <c r="G104" s="18">
        <v>0.2857142857142857</v>
      </c>
      <c r="I104" s="18">
        <f>F104*AVERAGE(H106:H106)</f>
        <v>2.5710076088004429E-2</v>
      </c>
    </row>
    <row r="105" spans="1:9">
      <c r="A105" s="18"/>
      <c r="C105" s="20" t="s">
        <v>35</v>
      </c>
      <c r="D105" s="20"/>
      <c r="E105" s="18">
        <f>G105*E103</f>
        <v>4</v>
      </c>
      <c r="F105" s="18">
        <f>E105*(365.25/7)</f>
        <v>208.71428571428572</v>
      </c>
      <c r="G105" s="18">
        <v>0.7142857142857143</v>
      </c>
      <c r="I105" s="18">
        <f>F105*AVERAGE(H106:H106)</f>
        <v>6.4275190220011075E-2</v>
      </c>
    </row>
    <row r="106" spans="1:9">
      <c r="A106" s="18"/>
      <c r="C106" s="20"/>
      <c r="D106" s="3" t="s">
        <v>36</v>
      </c>
      <c r="E106" s="3"/>
      <c r="F106" s="20"/>
      <c r="G106" s="3"/>
      <c r="H106" s="19">
        <f>B467</f>
        <v>3.0795779023961499E-4</v>
      </c>
    </row>
    <row r="107" spans="1:9">
      <c r="A107" s="18"/>
      <c r="C107" s="20"/>
      <c r="D107" s="3"/>
      <c r="E107" s="3"/>
      <c r="F107" s="20"/>
      <c r="G107" s="3"/>
    </row>
    <row r="108" spans="1:9" s="20" customFormat="1">
      <c r="B108" s="20" t="s">
        <v>37</v>
      </c>
      <c r="E108" s="20">
        <f>E9</f>
        <v>15.9</v>
      </c>
      <c r="F108" s="20">
        <f>E108*(365.25/7)</f>
        <v>829.63928571428573</v>
      </c>
      <c r="G108" s="20">
        <v>0.9973821989528795</v>
      </c>
      <c r="H108" s="30"/>
      <c r="I108" s="20">
        <f>F108*H112</f>
        <v>0.18659988659591728</v>
      </c>
    </row>
    <row r="109" spans="1:9">
      <c r="C109" s="20" t="s">
        <v>38</v>
      </c>
      <c r="D109" s="20"/>
      <c r="E109" s="18">
        <f>G109*E108</f>
        <v>7.0342931937172768</v>
      </c>
      <c r="F109" s="18">
        <f>E109*(365.25/7)</f>
        <v>367.03936985789079</v>
      </c>
      <c r="G109" s="18">
        <v>0.44240837696335072</v>
      </c>
    </row>
    <row r="110" spans="1:9">
      <c r="C110" s="20" t="s">
        <v>39</v>
      </c>
      <c r="D110" s="20"/>
      <c r="E110" s="18">
        <f>G110*E108</f>
        <v>8.824083769633507</v>
      </c>
      <c r="F110" s="18">
        <f>E110*(365.25/7)</f>
        <v>460.42808526551977</v>
      </c>
      <c r="G110" s="18">
        <v>0.55497382198952872</v>
      </c>
    </row>
    <row r="111" spans="1:9">
      <c r="C111" s="20" t="s">
        <v>40</v>
      </c>
      <c r="D111" s="20">
        <f>F108-SUM(F109:F110)</f>
        <v>2.1718305908751745</v>
      </c>
      <c r="E111" s="18" t="s">
        <v>41</v>
      </c>
      <c r="F111" s="20" t="e">
        <f>E111*(365.25/7)</f>
        <v>#VALUE!</v>
      </c>
      <c r="G111" s="18">
        <v>2.6178010471205049E-3</v>
      </c>
    </row>
    <row r="112" spans="1:9">
      <c r="C112" s="20"/>
      <c r="D112" s="2" t="s">
        <v>262</v>
      </c>
      <c r="F112" s="20"/>
      <c r="H112" s="19">
        <f>B510</f>
        <v>2.2491688835017299E-4</v>
      </c>
    </row>
    <row r="113" spans="1:9">
      <c r="C113" s="20"/>
      <c r="D113" s="2"/>
      <c r="F113" s="20"/>
    </row>
    <row r="114" spans="1:9">
      <c r="C114" s="20"/>
      <c r="D114" s="2"/>
      <c r="F114" s="20"/>
    </row>
    <row r="115" spans="1:9">
      <c r="C115" s="20"/>
      <c r="D115" s="2"/>
      <c r="F115" s="20"/>
    </row>
    <row r="116" spans="1:9">
      <c r="C116" s="20"/>
      <c r="D116" s="2"/>
      <c r="F116" s="20"/>
    </row>
    <row r="117" spans="1:9">
      <c r="C117" s="20"/>
      <c r="D117" s="2"/>
      <c r="F117" s="20"/>
    </row>
    <row r="118" spans="1:9">
      <c r="C118" s="20"/>
      <c r="D118" s="2"/>
      <c r="F118" s="20"/>
    </row>
    <row r="119" spans="1:9">
      <c r="C119" s="20"/>
      <c r="D119" s="2"/>
      <c r="F119" s="20"/>
    </row>
    <row r="120" spans="1:9">
      <c r="C120" s="20"/>
      <c r="D120" s="2"/>
      <c r="F120" s="20"/>
    </row>
    <row r="121" spans="1:9">
      <c r="C121" s="20"/>
      <c r="D121" s="2"/>
      <c r="F121" s="20"/>
    </row>
    <row r="122" spans="1:9" s="25" customFormat="1">
      <c r="A122" s="25" t="s">
        <v>42</v>
      </c>
      <c r="E122" s="25">
        <f>E4</f>
        <v>106.5</v>
      </c>
      <c r="F122" s="25">
        <f>E122*(365.25/7)</f>
        <v>5557.0178571428578</v>
      </c>
      <c r="H122" s="27"/>
      <c r="I122" s="25">
        <f>SUM(I108,I103,I88,I80,I75)</f>
        <v>4.4729811368963599</v>
      </c>
    </row>
    <row r="123" spans="1:9">
      <c r="F123" s="20"/>
    </row>
    <row r="124" spans="1:9" s="20" customFormat="1">
      <c r="A124" s="20" t="s">
        <v>43</v>
      </c>
      <c r="H124" s="30"/>
    </row>
    <row r="125" spans="1:9" s="20" customFormat="1">
      <c r="B125" s="20" t="s">
        <v>44</v>
      </c>
      <c r="E125" s="20">
        <f>E11</f>
        <v>10.8</v>
      </c>
      <c r="F125" s="20">
        <f t="shared" ref="F125:F133" si="0">E125*(365.25/7)</f>
        <v>563.52857142857147</v>
      </c>
      <c r="G125" s="20">
        <v>1</v>
      </c>
      <c r="H125" s="30"/>
    </row>
    <row r="126" spans="1:9">
      <c r="C126" s="20" t="s">
        <v>45</v>
      </c>
      <c r="D126" s="20"/>
      <c r="E126" s="18">
        <f>G126*E125</f>
        <v>3.6</v>
      </c>
      <c r="F126" s="18">
        <f t="shared" si="0"/>
        <v>187.84285714285716</v>
      </c>
      <c r="G126" s="18">
        <v>0.33333333333333331</v>
      </c>
    </row>
    <row r="127" spans="1:9">
      <c r="C127" s="20" t="s">
        <v>46</v>
      </c>
      <c r="D127" s="20"/>
      <c r="E127" s="18">
        <f>G127*E125</f>
        <v>4.4861538461538464</v>
      </c>
      <c r="F127" s="18">
        <f t="shared" si="0"/>
        <v>234.08109890109893</v>
      </c>
      <c r="G127" s="18">
        <v>0.41538461538461535</v>
      </c>
    </row>
    <row r="128" spans="1:9">
      <c r="C128" s="20" t="s">
        <v>47</v>
      </c>
      <c r="D128" s="20"/>
      <c r="E128" s="18">
        <f>G128*E125</f>
        <v>1.1076923076923078</v>
      </c>
      <c r="F128" s="18">
        <f t="shared" si="0"/>
        <v>57.797802197802206</v>
      </c>
      <c r="G128" s="18">
        <v>0.10256410256410256</v>
      </c>
    </row>
    <row r="129" spans="1:9">
      <c r="C129" s="20" t="s">
        <v>48</v>
      </c>
      <c r="D129" s="20"/>
      <c r="E129" s="18">
        <f>G129*E125</f>
        <v>1.6061538461538463</v>
      </c>
      <c r="F129" s="18">
        <f t="shared" si="0"/>
        <v>83.806813186813201</v>
      </c>
      <c r="G129" s="18">
        <v>0.14871794871794872</v>
      </c>
    </row>
    <row r="130" spans="1:9" s="20" customFormat="1">
      <c r="B130" s="20" t="s">
        <v>49</v>
      </c>
      <c r="E130" s="20">
        <f>E12</f>
        <v>8.3000000000000007</v>
      </c>
      <c r="F130" s="18">
        <f t="shared" si="0"/>
        <v>433.08214285714291</v>
      </c>
      <c r="G130" s="20">
        <v>1</v>
      </c>
      <c r="H130" s="30"/>
    </row>
    <row r="131" spans="1:9">
      <c r="C131" s="20" t="s">
        <v>49</v>
      </c>
      <c r="D131" s="20"/>
      <c r="E131" s="18">
        <f>G131*E130</f>
        <v>8.3000000000000007</v>
      </c>
      <c r="F131" s="18">
        <f t="shared" si="0"/>
        <v>433.08214285714291</v>
      </c>
      <c r="G131" s="18">
        <v>1</v>
      </c>
    </row>
    <row r="132" spans="1:9" s="20" customFormat="1">
      <c r="B132" s="20" t="s">
        <v>50</v>
      </c>
      <c r="E132" s="20" t="s">
        <v>41</v>
      </c>
      <c r="F132" s="18" t="e">
        <f t="shared" si="0"/>
        <v>#VALUE!</v>
      </c>
      <c r="G132" s="20">
        <v>1</v>
      </c>
      <c r="H132" s="30"/>
    </row>
    <row r="133" spans="1:9">
      <c r="C133" s="20" t="s">
        <v>50</v>
      </c>
      <c r="D133" s="20"/>
      <c r="E133" s="18" t="s">
        <v>41</v>
      </c>
      <c r="F133" s="18" t="e">
        <f t="shared" si="0"/>
        <v>#VALUE!</v>
      </c>
      <c r="G133" s="18">
        <v>1</v>
      </c>
    </row>
    <row r="134" spans="1:9">
      <c r="C134" s="20"/>
      <c r="D134" s="3" t="s">
        <v>36</v>
      </c>
      <c r="E134" s="3"/>
      <c r="F134" s="20"/>
      <c r="G134" s="3"/>
      <c r="H134" s="19">
        <f>B467</f>
        <v>3.0795779023961499E-4</v>
      </c>
    </row>
    <row r="135" spans="1:9" s="25" customFormat="1">
      <c r="A135" s="25" t="s">
        <v>51</v>
      </c>
      <c r="E135" s="25">
        <f>E10</f>
        <v>19.100000000000001</v>
      </c>
      <c r="F135" s="25">
        <f>E135*(365.25/7)</f>
        <v>996.61071428571438</v>
      </c>
      <c r="H135" s="27"/>
      <c r="I135" s="25">
        <f>F135*H134</f>
        <v>0.30691403330055289</v>
      </c>
    </row>
    <row r="136" spans="1:9">
      <c r="C136" s="20"/>
      <c r="D136" s="20"/>
      <c r="F136" s="20"/>
    </row>
    <row r="137" spans="1:9" s="20" customFormat="1">
      <c r="A137" s="20" t="s">
        <v>52</v>
      </c>
      <c r="H137" s="30"/>
    </row>
    <row r="138" spans="1:9" s="20" customFormat="1">
      <c r="B138" s="20" t="s">
        <v>53</v>
      </c>
      <c r="E138" s="20">
        <f>E15</f>
        <v>11.5</v>
      </c>
      <c r="F138" s="20">
        <f t="shared" ref="F138:F151" si="1">E138*(365.25/7)</f>
        <v>600.05357142857144</v>
      </c>
      <c r="G138" s="20">
        <v>1.0036231884057971</v>
      </c>
      <c r="H138" s="30"/>
    </row>
    <row r="139" spans="1:9">
      <c r="C139" s="20" t="s">
        <v>54</v>
      </c>
      <c r="D139" s="20"/>
      <c r="E139" s="18">
        <f>G139*E138</f>
        <v>3.2916666666666665</v>
      </c>
      <c r="F139" s="18">
        <f t="shared" si="1"/>
        <v>171.75446428571428</v>
      </c>
      <c r="G139" s="18">
        <v>0.28623188405797101</v>
      </c>
    </row>
    <row r="140" spans="1:9">
      <c r="C140" s="20" t="s">
        <v>55</v>
      </c>
      <c r="D140" s="20"/>
      <c r="E140" s="18">
        <f>G140*E138</f>
        <v>1.8333333333333335</v>
      </c>
      <c r="F140" s="18">
        <f t="shared" si="1"/>
        <v>95.660714285714292</v>
      </c>
      <c r="G140" s="18">
        <v>0.15942028985507248</v>
      </c>
    </row>
    <row r="141" spans="1:9">
      <c r="C141" s="20" t="s">
        <v>56</v>
      </c>
      <c r="D141" s="20"/>
      <c r="E141" s="18">
        <f>G141*E138</f>
        <v>4.291666666666667</v>
      </c>
      <c r="F141" s="18">
        <f t="shared" si="1"/>
        <v>223.93303571428575</v>
      </c>
      <c r="G141" s="18">
        <v>0.37318840579710144</v>
      </c>
    </row>
    <row r="142" spans="1:9">
      <c r="C142" s="20" t="s">
        <v>57</v>
      </c>
      <c r="D142" s="20"/>
      <c r="E142" s="18">
        <f>G142*E138</f>
        <v>1.0833333333333333</v>
      </c>
      <c r="F142" s="18">
        <f t="shared" si="1"/>
        <v>56.526785714285715</v>
      </c>
      <c r="G142" s="18">
        <v>9.420289855072464E-2</v>
      </c>
    </row>
    <row r="143" spans="1:9">
      <c r="C143" s="20" t="s">
        <v>58</v>
      </c>
      <c r="D143" s="20"/>
      <c r="E143" s="18">
        <f>G143*E138</f>
        <v>0.33333333333333331</v>
      </c>
      <c r="F143" s="18">
        <f t="shared" si="1"/>
        <v>17.392857142857142</v>
      </c>
      <c r="G143" s="18">
        <v>2.8985507246376812E-2</v>
      </c>
    </row>
    <row r="144" spans="1:9">
      <c r="C144" s="20" t="s">
        <v>59</v>
      </c>
      <c r="D144" s="20"/>
      <c r="E144" s="18">
        <f>G144*E138</f>
        <v>0.29166666666666663</v>
      </c>
      <c r="F144" s="18">
        <f t="shared" si="1"/>
        <v>15.218749999999998</v>
      </c>
      <c r="G144" s="18">
        <v>2.5362318840579708E-2</v>
      </c>
    </row>
    <row r="145" spans="1:9">
      <c r="C145" s="20" t="s">
        <v>60</v>
      </c>
      <c r="D145" s="20"/>
      <c r="E145" s="18">
        <f>G145*E138</f>
        <v>0.41666666666666669</v>
      </c>
      <c r="F145" s="18">
        <f t="shared" si="1"/>
        <v>21.741071428571431</v>
      </c>
      <c r="G145" s="18">
        <v>3.6231884057971016E-2</v>
      </c>
    </row>
    <row r="146" spans="1:9" s="20" customFormat="1">
      <c r="B146" s="20" t="s">
        <v>61</v>
      </c>
      <c r="E146" s="20">
        <f>E16</f>
        <v>3.2</v>
      </c>
      <c r="F146" s="20">
        <f t="shared" si="1"/>
        <v>166.97142857142859</v>
      </c>
      <c r="G146" s="20">
        <v>1</v>
      </c>
      <c r="H146" s="30"/>
    </row>
    <row r="147" spans="1:9">
      <c r="C147" s="20" t="s">
        <v>62</v>
      </c>
      <c r="D147" s="20"/>
      <c r="E147" s="18">
        <f>G147*E146</f>
        <v>1.3419354838709678</v>
      </c>
      <c r="F147" s="18">
        <f t="shared" si="1"/>
        <v>70.02027649769586</v>
      </c>
      <c r="G147" s="18">
        <v>0.41935483870967744</v>
      </c>
    </row>
    <row r="148" spans="1:9">
      <c r="C148" s="20" t="s">
        <v>63</v>
      </c>
      <c r="D148" s="20"/>
      <c r="E148" s="18">
        <f>G148*E146</f>
        <v>0.36129032258064514</v>
      </c>
      <c r="F148" s="18">
        <f t="shared" si="1"/>
        <v>18.851612903225806</v>
      </c>
      <c r="G148" s="18">
        <v>0.1129032258064516</v>
      </c>
    </row>
    <row r="149" spans="1:9">
      <c r="C149" s="20" t="s">
        <v>64</v>
      </c>
      <c r="D149" s="20"/>
      <c r="E149" s="18">
        <f>G149*E146</f>
        <v>1.1354838709677419</v>
      </c>
      <c r="F149" s="18">
        <f t="shared" si="1"/>
        <v>59.247926267281109</v>
      </c>
      <c r="G149" s="18">
        <v>0.35483870967741937</v>
      </c>
    </row>
    <row r="150" spans="1:9">
      <c r="C150" s="20" t="s">
        <v>65</v>
      </c>
      <c r="D150" s="20"/>
      <c r="E150" s="18">
        <f>G150*E146</f>
        <v>0.25806451612903225</v>
      </c>
      <c r="F150" s="18">
        <f t="shared" si="1"/>
        <v>13.465437788018434</v>
      </c>
      <c r="G150" s="18">
        <v>8.0645161290322578E-2</v>
      </c>
    </row>
    <row r="151" spans="1:9">
      <c r="C151" s="20" t="s">
        <v>66</v>
      </c>
      <c r="D151" s="20"/>
      <c r="E151" s="18">
        <f>G151*E146</f>
        <v>0.1032258064516129</v>
      </c>
      <c r="F151" s="18">
        <f t="shared" si="1"/>
        <v>5.3861751152073731</v>
      </c>
      <c r="G151" s="18">
        <v>3.2258064516129031E-2</v>
      </c>
    </row>
    <row r="152" spans="1:9">
      <c r="C152" s="20"/>
      <c r="D152" s="2" t="s">
        <v>67</v>
      </c>
      <c r="H152" s="19">
        <f>B468</f>
        <v>2.5698777452277098E-4</v>
      </c>
    </row>
    <row r="153" spans="1:9">
      <c r="C153" s="20"/>
      <c r="D153" s="3" t="s">
        <v>68</v>
      </c>
      <c r="F153" s="20"/>
      <c r="G153" s="25"/>
      <c r="H153" s="19">
        <f>B469</f>
        <v>2.3781103369882801E-4</v>
      </c>
    </row>
    <row r="154" spans="1:9" s="25" customFormat="1">
      <c r="A154" s="25" t="s">
        <v>69</v>
      </c>
      <c r="E154" s="25">
        <f>E14</f>
        <v>14.7</v>
      </c>
      <c r="F154" s="25">
        <f>E154*(365.25/7)</f>
        <v>767.02499999999998</v>
      </c>
      <c r="H154" s="27"/>
      <c r="I154" s="25">
        <f>F154*AVERAGE(H152:H153)</f>
        <v>0.18976152793808598</v>
      </c>
    </row>
    <row r="155" spans="1:9">
      <c r="C155" s="20"/>
      <c r="D155" s="20"/>
      <c r="F155" s="20"/>
    </row>
    <row r="156" spans="1:9" s="20" customFormat="1">
      <c r="A156" s="20" t="s">
        <v>70</v>
      </c>
      <c r="H156" s="30"/>
    </row>
    <row r="157" spans="1:9" s="20" customFormat="1">
      <c r="B157" s="20" t="s">
        <v>71</v>
      </c>
      <c r="E157" s="38">
        <f>E18</f>
        <v>70.3</v>
      </c>
      <c r="F157" s="20">
        <f>E157*(365.25/7)</f>
        <v>3668.1535714285715</v>
      </c>
      <c r="G157" s="20">
        <v>1.0151057401812689</v>
      </c>
      <c r="H157" s="30"/>
      <c r="I157" s="20">
        <f>F157*AVERAGE(H159:H160)</f>
        <v>0.49613530478347107</v>
      </c>
    </row>
    <row r="158" spans="1:9">
      <c r="C158" s="20" t="s">
        <v>71</v>
      </c>
      <c r="D158" s="20"/>
      <c r="E158" s="36">
        <f>G158*E157</f>
        <v>70.3</v>
      </c>
      <c r="F158" s="18">
        <f>E158*(365.25/7)</f>
        <v>3668.1535714285715</v>
      </c>
      <c r="G158" s="18">
        <v>1</v>
      </c>
    </row>
    <row r="159" spans="1:9">
      <c r="D159" s="28" t="s">
        <v>72</v>
      </c>
      <c r="E159" s="36"/>
      <c r="F159" s="20"/>
      <c r="H159" s="19">
        <f>B529</f>
        <v>7.7595885697333093E-5</v>
      </c>
    </row>
    <row r="160" spans="1:9">
      <c r="D160" s="29" t="s">
        <v>73</v>
      </c>
      <c r="E160" s="36"/>
      <c r="F160" s="20"/>
      <c r="H160" s="19">
        <f>B492</f>
        <v>1.9291367456093599E-4</v>
      </c>
    </row>
    <row r="161" spans="2:9" s="20" customFormat="1">
      <c r="B161" s="20" t="s">
        <v>74</v>
      </c>
      <c r="E161" s="38">
        <f>E19</f>
        <v>13</v>
      </c>
      <c r="F161" s="20">
        <f>E161*(365.25/7)</f>
        <v>678.32142857142856</v>
      </c>
      <c r="G161" s="20">
        <v>1</v>
      </c>
      <c r="H161" s="30"/>
      <c r="I161" s="20">
        <f>SUM(I162,I168,I164)</f>
        <v>0.15550455618571568</v>
      </c>
    </row>
    <row r="162" spans="2:9">
      <c r="C162" s="20" t="s">
        <v>75</v>
      </c>
      <c r="D162" s="20"/>
      <c r="E162" s="36">
        <f>G162*E161</f>
        <v>8.082397003745319</v>
      </c>
      <c r="F162" s="18">
        <f>E162*(365.25/7)</f>
        <v>421.72792937399686</v>
      </c>
      <c r="G162" s="18">
        <v>0.62172284644194764</v>
      </c>
      <c r="I162" s="18">
        <f>F162*H163</f>
        <v>8.1357084520512629E-2</v>
      </c>
    </row>
    <row r="163" spans="2:9">
      <c r="C163" s="20"/>
      <c r="D163" s="29" t="s">
        <v>73</v>
      </c>
      <c r="E163" s="36"/>
      <c r="F163" s="20"/>
      <c r="H163" s="19">
        <f>B492</f>
        <v>1.9291367456093599E-4</v>
      </c>
    </row>
    <row r="164" spans="2:9">
      <c r="C164" s="20" t="s">
        <v>76</v>
      </c>
      <c r="D164" s="20"/>
      <c r="E164" s="36">
        <f>G164*E161</f>
        <v>0.68164794007490637</v>
      </c>
      <c r="F164" s="18">
        <f>E164*(365.25/7)</f>
        <v>35.567415730337082</v>
      </c>
      <c r="G164" s="18">
        <v>5.2434456928838948E-2</v>
      </c>
      <c r="I164" s="18">
        <f>F164*AVERAGE(H165:H167)</f>
        <v>3.1508517729753646E-2</v>
      </c>
    </row>
    <row r="165" spans="2:9">
      <c r="C165" s="20"/>
      <c r="D165" s="29" t="s">
        <v>77</v>
      </c>
      <c r="E165" s="36"/>
      <c r="F165" s="20"/>
      <c r="H165" s="19">
        <f>B479</f>
        <v>1.4906108433209899E-3</v>
      </c>
    </row>
    <row r="166" spans="2:9">
      <c r="C166" s="20"/>
      <c r="D166" s="29" t="s">
        <v>78</v>
      </c>
      <c r="E166" s="36"/>
      <c r="F166" s="20"/>
      <c r="H166" s="19">
        <f>B478</f>
        <v>8.8192919598841597E-4</v>
      </c>
    </row>
    <row r="167" spans="2:9">
      <c r="C167" s="20"/>
      <c r="D167" s="29" t="s">
        <v>79</v>
      </c>
      <c r="E167" s="36"/>
      <c r="F167" s="20"/>
      <c r="H167" s="19">
        <f>B470</f>
        <v>2.8510464047079402E-4</v>
      </c>
    </row>
    <row r="168" spans="2:9">
      <c r="C168" s="20" t="s">
        <v>80</v>
      </c>
      <c r="D168" s="20"/>
      <c r="E168" s="36">
        <f>G168*E161</f>
        <v>4.2359550561797752</v>
      </c>
      <c r="F168" s="18">
        <f>E168*(365.25/7)</f>
        <v>221.02608346709471</v>
      </c>
      <c r="G168" s="18">
        <v>0.32584269662921345</v>
      </c>
      <c r="I168" s="18">
        <f>F168*H169</f>
        <v>4.2638953935449385E-2</v>
      </c>
    </row>
    <row r="169" spans="2:9">
      <c r="C169" s="20"/>
      <c r="D169" s="29" t="s">
        <v>73</v>
      </c>
      <c r="E169" s="36"/>
      <c r="F169" s="20"/>
      <c r="H169" s="19">
        <f>B492</f>
        <v>1.9291367456093599E-4</v>
      </c>
    </row>
    <row r="170" spans="2:9" s="20" customFormat="1">
      <c r="B170" s="20" t="s">
        <v>81</v>
      </c>
      <c r="D170" s="20" t="s">
        <v>295</v>
      </c>
      <c r="E170" s="38">
        <f>(E200-SUM(E186,E177,E161,E157)) / 2</f>
        <v>5.4000000000000057</v>
      </c>
      <c r="F170" s="20">
        <f>E170*(365.25/7)</f>
        <v>281.76428571428602</v>
      </c>
      <c r="G170" s="20">
        <v>1</v>
      </c>
      <c r="H170" s="30"/>
      <c r="I170" s="20">
        <f>SUM(I171,I175)</f>
        <v>6.9845022359573003E-2</v>
      </c>
    </row>
    <row r="171" spans="2:9">
      <c r="C171" s="20" t="s">
        <v>82</v>
      </c>
      <c r="D171" s="20"/>
      <c r="E171" s="36">
        <f>G171*E170</f>
        <v>0.97875000000000101</v>
      </c>
      <c r="F171" s="18">
        <f>E171*(365.25/7)</f>
        <v>51.069776785714339</v>
      </c>
      <c r="G171" s="18">
        <v>0.18124999999999999</v>
      </c>
      <c r="I171" s="18">
        <f>F171*AVERAGE(H172:H174)</f>
        <v>4.5241773524038686E-2</v>
      </c>
    </row>
    <row r="172" spans="2:9">
      <c r="C172" s="20"/>
      <c r="D172" s="29" t="s">
        <v>77</v>
      </c>
      <c r="E172" s="36"/>
      <c r="F172" s="20"/>
      <c r="H172" s="19">
        <f>B479</f>
        <v>1.4906108433209899E-3</v>
      </c>
    </row>
    <row r="173" spans="2:9">
      <c r="C173" s="20"/>
      <c r="D173" s="29" t="s">
        <v>78</v>
      </c>
      <c r="E173" s="36"/>
      <c r="F173" s="20"/>
      <c r="H173" s="19">
        <f>B478</f>
        <v>8.8192919598841597E-4</v>
      </c>
    </row>
    <row r="174" spans="2:9">
      <c r="C174" s="20"/>
      <c r="D174" s="29" t="s">
        <v>79</v>
      </c>
      <c r="E174" s="36"/>
      <c r="F174" s="20"/>
      <c r="H174" s="19">
        <f>B470</f>
        <v>2.8510464047079402E-4</v>
      </c>
    </row>
    <row r="175" spans="2:9">
      <c r="C175" s="20" t="s">
        <v>83</v>
      </c>
      <c r="D175" s="20"/>
      <c r="E175" s="36">
        <f>G175*E170</f>
        <v>4.4212500000000041</v>
      </c>
      <c r="F175" s="18">
        <f>E175*(365.25/7)</f>
        <v>230.69450892857165</v>
      </c>
      <c r="G175" s="18">
        <v>0.81874999999999998</v>
      </c>
      <c r="I175" s="18">
        <f>F175*H176</f>
        <v>2.4603248835534313E-2</v>
      </c>
    </row>
    <row r="176" spans="2:9">
      <c r="C176" s="20"/>
      <c r="D176" s="29" t="s">
        <v>84</v>
      </c>
      <c r="E176" s="36"/>
      <c r="F176" s="20"/>
      <c r="H176" s="19">
        <f>B555</f>
        <v>1.06648610536075E-4</v>
      </c>
    </row>
    <row r="177" spans="1:9" s="20" customFormat="1">
      <c r="B177" s="20" t="s">
        <v>85</v>
      </c>
      <c r="E177" s="38">
        <f>E21</f>
        <v>21.9</v>
      </c>
      <c r="F177" s="20">
        <f>E177*(365.25/7)</f>
        <v>1142.7107142857142</v>
      </c>
      <c r="G177" s="20">
        <v>0.99595141700404854</v>
      </c>
      <c r="H177" s="30"/>
      <c r="I177" s="20">
        <f>SUM(I178,I180,I182,I184)</f>
        <v>0.17212224298678247</v>
      </c>
    </row>
    <row r="178" spans="1:9">
      <c r="A178" s="39"/>
      <c r="C178" s="20" t="s">
        <v>86</v>
      </c>
      <c r="D178" s="20"/>
      <c r="E178" s="36">
        <f>G178*E177</f>
        <v>1.9506072874493927</v>
      </c>
      <c r="F178" s="18">
        <f>E178*(365.25/7)</f>
        <v>101.7799016772701</v>
      </c>
      <c r="G178" s="18">
        <v>8.9068825910931182E-2</v>
      </c>
      <c r="I178" s="18">
        <f>F178*H179</f>
        <v>1.3569946457734875E-2</v>
      </c>
    </row>
    <row r="179" spans="1:9">
      <c r="D179" s="29" t="s">
        <v>86</v>
      </c>
      <c r="E179" s="36"/>
      <c r="H179" s="19">
        <f>B489</f>
        <v>1.3332638599674901E-4</v>
      </c>
    </row>
    <row r="180" spans="1:9">
      <c r="C180" s="20" t="s">
        <v>87</v>
      </c>
      <c r="D180" s="20"/>
      <c r="E180" s="36">
        <f>G180*E177</f>
        <v>0.88663967611336025</v>
      </c>
      <c r="F180" s="18">
        <f>E180*(365.25/7)</f>
        <v>46.263591671486409</v>
      </c>
      <c r="G180" s="18">
        <v>4.048582995951417E-2</v>
      </c>
      <c r="I180" s="18">
        <f>F180*H181</f>
        <v>8.1456685118877874E-3</v>
      </c>
    </row>
    <row r="181" spans="1:9">
      <c r="D181" s="29" t="s">
        <v>88</v>
      </c>
      <c r="E181" s="36"/>
      <c r="H181" s="19">
        <f>B491</f>
        <v>1.7607081978696001E-4</v>
      </c>
    </row>
    <row r="182" spans="1:9">
      <c r="C182" s="20" t="s">
        <v>89</v>
      </c>
      <c r="D182" s="20"/>
      <c r="E182" s="36">
        <f>G182*E177</f>
        <v>18.974089068825908</v>
      </c>
      <c r="F182" s="18">
        <f>E182*(365.25/7)</f>
        <v>990.040861769809</v>
      </c>
      <c r="G182" s="18">
        <v>0.8663967611336032</v>
      </c>
      <c r="I182" s="18">
        <f>F182*H183</f>
        <v>0.14991098645573284</v>
      </c>
    </row>
    <row r="183" spans="1:9">
      <c r="D183" s="29" t="s">
        <v>90</v>
      </c>
      <c r="E183" s="36"/>
      <c r="F183" s="20"/>
      <c r="H183" s="19">
        <f>B541</f>
        <v>1.5141898909884401E-4</v>
      </c>
    </row>
    <row r="184" spans="1:9">
      <c r="C184" s="20" t="s">
        <v>91</v>
      </c>
      <c r="D184" s="39">
        <f>F177-SUM(F182,F180,F178)</f>
        <v>4.6263591671486211</v>
      </c>
      <c r="E184" s="36" t="s">
        <v>41</v>
      </c>
      <c r="F184" s="18" t="e">
        <f>E184*(365.25/7)</f>
        <v>#VALUE!</v>
      </c>
      <c r="G184" s="18">
        <v>4.0485829959514552E-3</v>
      </c>
      <c r="I184" s="18">
        <f>D184*H185</f>
        <v>4.9564156142698434E-4</v>
      </c>
    </row>
    <row r="185" spans="1:9">
      <c r="D185" s="28" t="s">
        <v>92</v>
      </c>
      <c r="E185" s="36"/>
      <c r="F185" s="20"/>
      <c r="H185" s="19">
        <f>B540</f>
        <v>1.07134259040347E-4</v>
      </c>
    </row>
    <row r="186" spans="1:9" s="20" customFormat="1">
      <c r="B186" s="20" t="s">
        <v>93</v>
      </c>
      <c r="E186" s="38">
        <f>E22</f>
        <v>32.799999999999997</v>
      </c>
      <c r="F186" s="20">
        <f>E186*(365.25/7)</f>
        <v>1711.4571428571428</v>
      </c>
      <c r="G186" s="20">
        <v>0.99722991689750695</v>
      </c>
      <c r="H186" s="30"/>
      <c r="I186" s="20">
        <f>SUM(I187,I189,I191,I193,I195)</f>
        <v>2.8731321734100503</v>
      </c>
    </row>
    <row r="187" spans="1:9">
      <c r="C187" s="20" t="s">
        <v>94</v>
      </c>
      <c r="D187" s="20"/>
      <c r="E187" s="36">
        <f>G187*E186</f>
        <v>28.257063711911353</v>
      </c>
      <c r="F187" s="18">
        <f>E187*(365.25/7)</f>
        <v>1474.4132172536604</v>
      </c>
      <c r="G187" s="18">
        <v>0.86149584487534625</v>
      </c>
      <c r="I187" s="18">
        <f>F187*H188</f>
        <v>2.7361988483858961</v>
      </c>
    </row>
    <row r="188" spans="1:9">
      <c r="D188" s="29" t="s">
        <v>95</v>
      </c>
      <c r="E188" s="36"/>
      <c r="H188" s="19">
        <f>B486</f>
        <v>1.8557883342110301E-3</v>
      </c>
    </row>
    <row r="189" spans="1:9">
      <c r="C189" s="20" t="s">
        <v>96</v>
      </c>
      <c r="D189" s="20"/>
      <c r="E189" s="36">
        <f>G189*E186</f>
        <v>3.1800554016620493</v>
      </c>
      <c r="F189" s="18">
        <f>E189*(365.25/7)</f>
        <v>165.93074792243766</v>
      </c>
      <c r="G189" s="18">
        <v>9.6952908587257608E-2</v>
      </c>
      <c r="I189" s="18">
        <f>F189*H190</f>
        <v>0.11802947981652248</v>
      </c>
    </row>
    <row r="190" spans="1:9">
      <c r="C190" s="20"/>
      <c r="D190" s="29" t="s">
        <v>97</v>
      </c>
      <c r="E190" s="36"/>
      <c r="H190" s="19">
        <f>B488</f>
        <v>7.1131771111942403E-4</v>
      </c>
    </row>
    <row r="191" spans="1:9">
      <c r="C191" s="20" t="s">
        <v>98</v>
      </c>
      <c r="D191" s="20"/>
      <c r="E191" s="36">
        <f>G191*E186</f>
        <v>0.9994459833795013</v>
      </c>
      <c r="F191" s="18">
        <f>E191*(365.25/7)</f>
        <v>52.149663632766121</v>
      </c>
      <c r="G191" s="18">
        <v>3.0470914127423823E-2</v>
      </c>
      <c r="I191" s="18">
        <f>F191*H192</f>
        <v>1.4712588944761908E-2</v>
      </c>
    </row>
    <row r="192" spans="1:9">
      <c r="C192" s="20"/>
      <c r="D192" s="29" t="s">
        <v>99</v>
      </c>
      <c r="E192" s="36"/>
      <c r="H192" s="19">
        <f>B459</f>
        <v>2.8212241306802699E-4</v>
      </c>
    </row>
    <row r="193" spans="1:9">
      <c r="C193" s="20" t="s">
        <v>100</v>
      </c>
      <c r="D193" s="39">
        <f>F186-SUM(F187,F189,F191,F195)</f>
        <v>4.7408785120699122</v>
      </c>
      <c r="E193" s="36" t="s">
        <v>41</v>
      </c>
      <c r="F193" s="18" t="e">
        <f>E193*(365.25/7)</f>
        <v>#VALUE!</v>
      </c>
      <c r="G193" s="18">
        <v>2.7700831024930483E-3</v>
      </c>
      <c r="I193" s="18">
        <f>D193*H194</f>
        <v>1.0478140657174603E-3</v>
      </c>
    </row>
    <row r="194" spans="1:9">
      <c r="C194" s="20"/>
      <c r="D194" s="29" t="s">
        <v>101</v>
      </c>
      <c r="E194" s="36"/>
      <c r="H194" s="19">
        <f>B473</f>
        <v>2.2101685648552401E-4</v>
      </c>
    </row>
    <row r="195" spans="1:9">
      <c r="C195" s="20" t="s">
        <v>102</v>
      </c>
      <c r="D195" s="20"/>
      <c r="E195" s="36">
        <f>G195*E186</f>
        <v>0.27257617728531847</v>
      </c>
      <c r="F195" s="18">
        <f>E195*(365.25/7)</f>
        <v>14.222635536208939</v>
      </c>
      <c r="G195" s="18">
        <v>8.3102493074792231E-3</v>
      </c>
      <c r="I195" s="18">
        <f>F195*H196</f>
        <v>3.1434421971522049E-3</v>
      </c>
    </row>
    <row r="196" spans="1:9">
      <c r="C196" s="20"/>
      <c r="D196" s="29" t="s">
        <v>101</v>
      </c>
      <c r="E196" s="36"/>
      <c r="H196" s="19">
        <f>B473</f>
        <v>2.2101685648552401E-4</v>
      </c>
    </row>
    <row r="197" spans="1:9" s="20" customFormat="1">
      <c r="B197" s="20" t="s">
        <v>103</v>
      </c>
      <c r="D197" s="20" t="s">
        <v>295</v>
      </c>
      <c r="E197" s="38">
        <f>(E200-SUM(E157,E161,E177,E186))/2</f>
        <v>5.4000000000000057</v>
      </c>
      <c r="F197" s="20">
        <f>E197*(365.25/7)</f>
        <v>281.76428571428602</v>
      </c>
      <c r="G197" s="20">
        <v>1</v>
      </c>
      <c r="H197" s="30"/>
      <c r="I197" s="20">
        <f>F197*H199</f>
        <v>1.6194266446962577E-2</v>
      </c>
    </row>
    <row r="198" spans="1:9">
      <c r="C198" s="20" t="s">
        <v>103</v>
      </c>
      <c r="D198" s="20"/>
      <c r="E198" s="36" t="s">
        <v>41</v>
      </c>
      <c r="F198" s="20" t="e">
        <f>E198*(365.25/7)</f>
        <v>#VALUE!</v>
      </c>
      <c r="G198" s="18">
        <v>1</v>
      </c>
    </row>
    <row r="199" spans="1:9">
      <c r="C199" s="20"/>
      <c r="D199" s="29" t="s">
        <v>104</v>
      </c>
      <c r="E199" s="36"/>
      <c r="F199" s="20"/>
      <c r="H199" s="19">
        <f>B532</f>
        <v>5.74745177725748E-5</v>
      </c>
    </row>
    <row r="200" spans="1:9" s="25" customFormat="1">
      <c r="A200" s="25" t="s">
        <v>105</v>
      </c>
      <c r="E200" s="35">
        <f>E17</f>
        <v>148.80000000000001</v>
      </c>
      <c r="F200" s="25">
        <f>E200*(365.25/7)</f>
        <v>7764.1714285714297</v>
      </c>
      <c r="H200" s="27"/>
      <c r="I200" s="25">
        <f>SUM(I161,I170,I157,I177,I186,I197)</f>
        <v>3.7829335661725554</v>
      </c>
    </row>
    <row r="201" spans="1:9">
      <c r="C201" s="20"/>
      <c r="D201" s="20"/>
      <c r="E201" s="36"/>
      <c r="F201" s="20"/>
    </row>
    <row r="202" spans="1:9" s="20" customFormat="1">
      <c r="A202" s="20" t="s">
        <v>106</v>
      </c>
      <c r="E202" s="36"/>
      <c r="H202" s="30"/>
    </row>
    <row r="203" spans="1:9" s="20" customFormat="1">
      <c r="B203" s="20" t="s">
        <v>107</v>
      </c>
      <c r="E203" s="38">
        <f>E25</f>
        <v>8.3000000000000007</v>
      </c>
      <c r="F203" s="20">
        <f>E203*(365.25/7)</f>
        <v>433.08214285714291</v>
      </c>
      <c r="G203" s="20">
        <v>0.97826086956521752</v>
      </c>
      <c r="H203" s="30"/>
      <c r="I203" s="20">
        <f>SUM(I204,I206,I208)</f>
        <v>9.6376902207026605E-2</v>
      </c>
    </row>
    <row r="204" spans="1:9">
      <c r="A204" s="18"/>
      <c r="C204" s="20" t="s">
        <v>108</v>
      </c>
      <c r="D204" s="20"/>
      <c r="E204" s="36">
        <f>G204*E203</f>
        <v>7.0369565217391319</v>
      </c>
      <c r="F204" s="18">
        <f>E204*(365.25/7)</f>
        <v>367.17833850931686</v>
      </c>
      <c r="G204" s="18">
        <v>0.84782608695652184</v>
      </c>
      <c r="I204" s="18">
        <f>F204*H205</f>
        <v>8.0855847744979656E-2</v>
      </c>
    </row>
    <row r="205" spans="1:9">
      <c r="A205" s="18"/>
      <c r="C205" s="20"/>
      <c r="D205" s="29" t="s">
        <v>109</v>
      </c>
      <c r="E205" s="36"/>
      <c r="H205" s="19">
        <f>B484</f>
        <v>2.2020865411952401E-4</v>
      </c>
    </row>
    <row r="206" spans="1:9">
      <c r="A206" s="18"/>
      <c r="C206" s="20" t="s">
        <v>110</v>
      </c>
      <c r="D206" s="20"/>
      <c r="E206" s="36">
        <f>G206*E203</f>
        <v>1.0826086956521739</v>
      </c>
      <c r="F206" s="18">
        <f>E206*(365.25/7)</f>
        <v>56.488975155279505</v>
      </c>
      <c r="G206" s="18">
        <v>0.13043478260869565</v>
      </c>
      <c r="I206" s="18">
        <f>F206*H207</f>
        <v>1.4516976010227381E-2</v>
      </c>
    </row>
    <row r="207" spans="1:9">
      <c r="A207" s="18"/>
      <c r="C207" s="20"/>
      <c r="D207" s="29" t="s">
        <v>67</v>
      </c>
      <c r="E207" s="36"/>
      <c r="H207" s="19">
        <f>B468</f>
        <v>2.5698777452277098E-4</v>
      </c>
    </row>
    <row r="208" spans="1:9">
      <c r="A208" s="18"/>
      <c r="C208" s="20" t="s">
        <v>111</v>
      </c>
      <c r="D208" s="20">
        <f>F203-SUM(F204,F206)</f>
        <v>9.4148291925465628</v>
      </c>
      <c r="E208" s="36" t="s">
        <v>41</v>
      </c>
      <c r="F208" s="18" t="e">
        <f>E208*(365.25/7)</f>
        <v>#VALUE!</v>
      </c>
      <c r="G208" s="18">
        <v>2.1739130434782483E-2</v>
      </c>
      <c r="I208" s="18">
        <f>D208*H209</f>
        <v>1.0040784518195679E-3</v>
      </c>
    </row>
    <row r="209" spans="1:9">
      <c r="A209" s="18"/>
      <c r="C209" s="20"/>
      <c r="D209" s="29" t="s">
        <v>84</v>
      </c>
      <c r="E209" s="36"/>
      <c r="H209" s="19">
        <f>B555</f>
        <v>1.06648610536075E-4</v>
      </c>
    </row>
    <row r="210" spans="1:9" s="20" customFormat="1">
      <c r="B210" s="20" t="s">
        <v>112</v>
      </c>
      <c r="E210" s="38">
        <f>E234-SUM(E203,E213,E220,E223,E227)</f>
        <v>2.4999999999999964</v>
      </c>
      <c r="F210" s="20">
        <f>E210*(365.25/7)</f>
        <v>130.44642857142838</v>
      </c>
      <c r="G210" s="20">
        <v>1</v>
      </c>
      <c r="H210" s="30"/>
      <c r="I210" s="20">
        <f>F211*H212</f>
        <v>3.3523137373014988E-2</v>
      </c>
    </row>
    <row r="211" spans="1:9">
      <c r="A211" s="18"/>
      <c r="C211" s="20" t="s">
        <v>112</v>
      </c>
      <c r="D211" s="20"/>
      <c r="E211" s="36">
        <f>G211*E210</f>
        <v>2.4999999999999964</v>
      </c>
      <c r="F211" s="18">
        <f>E211*(365.25/7)</f>
        <v>130.44642857142838</v>
      </c>
      <c r="G211" s="18">
        <v>1</v>
      </c>
    </row>
    <row r="212" spans="1:9">
      <c r="A212" s="18"/>
      <c r="C212" s="20"/>
      <c r="D212" s="29" t="s">
        <v>67</v>
      </c>
      <c r="E212" s="36"/>
      <c r="H212" s="19">
        <f>B468</f>
        <v>2.5698777452277098E-4</v>
      </c>
    </row>
    <row r="213" spans="1:9" s="20" customFormat="1">
      <c r="B213" s="20" t="s">
        <v>113</v>
      </c>
      <c r="E213" s="38">
        <f>E27</f>
        <v>9.1999999999999993</v>
      </c>
      <c r="F213" s="20">
        <f>E213*(365.25/7)</f>
        <v>480.04285714285714</v>
      </c>
      <c r="G213" s="20">
        <v>1</v>
      </c>
      <c r="H213" s="30"/>
      <c r="I213" s="20">
        <f>SUM(I214,I215,I217)</f>
        <v>8.5682512459372195E-2</v>
      </c>
    </row>
    <row r="214" spans="1:9">
      <c r="A214" s="18"/>
      <c r="C214" s="20" t="s">
        <v>114</v>
      </c>
      <c r="D214" s="20"/>
      <c r="E214" s="36">
        <f>G214*E213</f>
        <v>7.6666666666666652</v>
      </c>
      <c r="F214" s="18">
        <f>E214*(365.25/7)</f>
        <v>400.03571428571422</v>
      </c>
      <c r="G214" s="18">
        <v>0.83333333333333326</v>
      </c>
      <c r="I214" s="18">
        <f>F214*H216</f>
        <v>7.4478364942947989E-2</v>
      </c>
    </row>
    <row r="215" spans="1:9">
      <c r="A215" s="18"/>
      <c r="C215" s="20" t="s">
        <v>115</v>
      </c>
      <c r="D215" s="20"/>
      <c r="E215" s="36">
        <f>G215*E213</f>
        <v>0.76666666666666661</v>
      </c>
      <c r="F215" s="18">
        <f>E215*(365.25/7)</f>
        <v>40.003571428571426</v>
      </c>
      <c r="G215" s="18">
        <v>8.3333333333333329E-2</v>
      </c>
      <c r="I215" s="18">
        <f>F215*H216</f>
        <v>7.4478364942947997E-3</v>
      </c>
    </row>
    <row r="216" spans="1:9">
      <c r="A216" s="18"/>
      <c r="C216" s="20"/>
      <c r="D216" s="29" t="s">
        <v>116</v>
      </c>
      <c r="E216" s="36"/>
      <c r="H216" s="19">
        <f>B482</f>
        <v>1.86179289206548E-4</v>
      </c>
    </row>
    <row r="217" spans="1:9">
      <c r="A217" s="18"/>
      <c r="C217" s="20" t="s">
        <v>117</v>
      </c>
      <c r="D217" s="20"/>
      <c r="E217" s="36">
        <f>G217*E213</f>
        <v>0.76666666666666661</v>
      </c>
      <c r="F217" s="18">
        <f>E217*(365.25/7)</f>
        <v>40.003571428571426</v>
      </c>
      <c r="G217" s="18">
        <v>8.3333333333333329E-2</v>
      </c>
      <c r="I217" s="18">
        <f>F217*AVERAGE(H218:H219)</f>
        <v>3.756311022129406E-3</v>
      </c>
    </row>
    <row r="218" spans="1:9">
      <c r="A218" s="18"/>
      <c r="C218" s="20"/>
      <c r="D218" s="29" t="s">
        <v>84</v>
      </c>
      <c r="E218" s="36"/>
      <c r="H218" s="19">
        <f>B555</f>
        <v>1.06648610536075E-4</v>
      </c>
    </row>
    <row r="219" spans="1:9">
      <c r="A219" s="18"/>
      <c r="C219" s="20"/>
      <c r="D219" s="29" t="s">
        <v>118</v>
      </c>
      <c r="E219" s="36"/>
      <c r="H219" s="19">
        <f>B528</f>
        <v>8.1150172821881203E-5</v>
      </c>
    </row>
    <row r="220" spans="1:9" s="20" customFormat="1">
      <c r="B220" s="20" t="s">
        <v>119</v>
      </c>
      <c r="E220" s="38">
        <f>E28</f>
        <v>1.6</v>
      </c>
      <c r="F220" s="20">
        <f>E220*(365.25/7)</f>
        <v>83.485714285714295</v>
      </c>
      <c r="G220" s="20">
        <v>1</v>
      </c>
      <c r="H220" s="30"/>
      <c r="I220" s="20">
        <f>F220*H222</f>
        <v>1.4610357225351558E-2</v>
      </c>
    </row>
    <row r="221" spans="1:9">
      <c r="A221" s="18"/>
      <c r="C221" s="20" t="s">
        <v>119</v>
      </c>
      <c r="D221" s="20"/>
      <c r="E221" s="36">
        <f>G221*E220</f>
        <v>1.6</v>
      </c>
      <c r="F221" s="18">
        <f>E221*(365.25/7)</f>
        <v>83.485714285714295</v>
      </c>
      <c r="G221" s="18">
        <v>1</v>
      </c>
    </row>
    <row r="222" spans="1:9">
      <c r="A222" s="18"/>
      <c r="D222" s="3" t="s">
        <v>120</v>
      </c>
      <c r="E222" s="36"/>
      <c r="H222" s="19">
        <f>B485</f>
        <v>1.7500427887998099E-4</v>
      </c>
    </row>
    <row r="223" spans="1:9" s="20" customFormat="1">
      <c r="B223" s="20" t="s">
        <v>121</v>
      </c>
      <c r="E223" s="38">
        <f>E29</f>
        <v>3.2</v>
      </c>
      <c r="F223" s="20">
        <f>E223*(365.25/7)</f>
        <v>166.97142857142859</v>
      </c>
      <c r="G223" s="20">
        <v>1</v>
      </c>
      <c r="H223" s="30"/>
      <c r="I223" s="20">
        <f>SUM(I224:I225)</f>
        <v>2.9220714450703116E-2</v>
      </c>
    </row>
    <row r="224" spans="1:9">
      <c r="A224" s="18"/>
      <c r="C224" s="20" t="s">
        <v>122</v>
      </c>
      <c r="D224" s="20"/>
      <c r="E224" s="36">
        <f>G224*E223</f>
        <v>1.5333333333333332</v>
      </c>
      <c r="F224" s="18">
        <f>E224*(365.25/7)</f>
        <v>80.007142857142853</v>
      </c>
      <c r="G224" s="18">
        <v>0.47916666666666663</v>
      </c>
      <c r="I224" s="18">
        <f>F224*H226</f>
        <v>1.4001592340961906E-2</v>
      </c>
    </row>
    <row r="225" spans="1:9">
      <c r="A225" s="18"/>
      <c r="C225" s="20" t="s">
        <v>123</v>
      </c>
      <c r="D225" s="20"/>
      <c r="E225" s="36">
        <f>G225*E223</f>
        <v>1.666666666666667</v>
      </c>
      <c r="F225" s="18">
        <f>E225*(365.25/7)</f>
        <v>86.964285714285737</v>
      </c>
      <c r="G225" s="18">
        <v>0.52083333333333337</v>
      </c>
      <c r="I225" s="18">
        <f>F225*H226</f>
        <v>1.5219122109741207E-2</v>
      </c>
    </row>
    <row r="226" spans="1:9">
      <c r="A226" s="18"/>
      <c r="D226" s="3" t="s">
        <v>120</v>
      </c>
      <c r="E226" s="36"/>
      <c r="H226" s="19">
        <f>B485</f>
        <v>1.7500427887998099E-4</v>
      </c>
    </row>
    <row r="227" spans="1:9" s="20" customFormat="1">
      <c r="B227" s="20" t="s">
        <v>124</v>
      </c>
      <c r="E227" s="38">
        <f>E30</f>
        <v>6.4</v>
      </c>
      <c r="F227" s="20">
        <f>E227*(365.25/7)</f>
        <v>333.94285714285718</v>
      </c>
      <c r="G227" s="20">
        <v>0.9882352941176471</v>
      </c>
      <c r="H227" s="30"/>
      <c r="I227" s="20">
        <f>SUM(I228,I231)</f>
        <v>5.0697558340860593E-2</v>
      </c>
    </row>
    <row r="228" spans="1:9">
      <c r="A228" s="18"/>
      <c r="C228" s="20" t="s">
        <v>125</v>
      </c>
      <c r="D228" s="20"/>
      <c r="E228" s="36">
        <f>G228*E227</f>
        <v>4.6682352941176477</v>
      </c>
      <c r="F228" s="18">
        <f>E228*(365.25/7)</f>
        <v>243.58184873949585</v>
      </c>
      <c r="G228" s="18">
        <v>0.72941176470588243</v>
      </c>
      <c r="I228" s="18">
        <f>F228*AVERAGE(H229:H230)</f>
        <v>4.3350731298710109E-2</v>
      </c>
    </row>
    <row r="229" spans="1:9">
      <c r="A229" s="18"/>
      <c r="C229" s="3"/>
      <c r="D229" s="3" t="s">
        <v>120</v>
      </c>
      <c r="E229" s="36"/>
      <c r="H229" s="19">
        <f>B485</f>
        <v>1.7500427887998099E-4</v>
      </c>
    </row>
    <row r="230" spans="1:9">
      <c r="A230" s="18"/>
      <c r="C230" s="31"/>
      <c r="D230" s="31" t="s">
        <v>126</v>
      </c>
      <c r="E230" s="36"/>
      <c r="H230" s="19">
        <f>B476</f>
        <v>1.8093957755303699E-4</v>
      </c>
    </row>
    <row r="231" spans="1:9">
      <c r="A231" s="18"/>
      <c r="C231" s="20" t="s">
        <v>127</v>
      </c>
      <c r="D231" s="20"/>
      <c r="E231" s="36">
        <f>G231*E227</f>
        <v>1.6564705882352944</v>
      </c>
      <c r="F231" s="18">
        <f>E231*(365.25/7)</f>
        <v>86.432268907563042</v>
      </c>
      <c r="G231" s="18">
        <v>0.25882352941176473</v>
      </c>
      <c r="I231" s="18">
        <f>F231*AVERAGE(H232:H233)</f>
        <v>7.3468270421504838E-3</v>
      </c>
    </row>
    <row r="232" spans="1:9">
      <c r="A232" s="18"/>
      <c r="D232" s="37" t="s">
        <v>92</v>
      </c>
      <c r="E232" s="36"/>
      <c r="H232" s="19">
        <f>B540</f>
        <v>1.07134259040347E-4</v>
      </c>
    </row>
    <row r="233" spans="1:9">
      <c r="A233" s="18"/>
      <c r="D233" s="3" t="s">
        <v>128</v>
      </c>
      <c r="E233" s="36"/>
      <c r="H233" s="19">
        <f>B556</f>
        <v>6.2867688959137197E-5</v>
      </c>
    </row>
    <row r="234" spans="1:9" s="25" customFormat="1">
      <c r="A234" s="25" t="s">
        <v>129</v>
      </c>
      <c r="E234" s="35">
        <f>E24</f>
        <v>31.2</v>
      </c>
      <c r="F234" s="25">
        <f>E234*(365.25/7)</f>
        <v>1627.9714285714285</v>
      </c>
      <c r="H234" s="27"/>
      <c r="I234" s="25">
        <f>SUM(I227,I220,I213,I210,I203,I223)</f>
        <v>0.31011118205632909</v>
      </c>
    </row>
    <row r="235" spans="1:9">
      <c r="C235" s="20"/>
      <c r="D235" s="20"/>
      <c r="F235" s="20"/>
    </row>
    <row r="236" spans="1:9" s="20" customFormat="1">
      <c r="A236" s="20" t="s">
        <v>130</v>
      </c>
      <c r="H236" s="30"/>
    </row>
    <row r="237" spans="1:9" s="20" customFormat="1">
      <c r="B237" s="20" t="s">
        <v>131</v>
      </c>
      <c r="E237" s="20">
        <f>E32</f>
        <v>7.4</v>
      </c>
      <c r="F237" s="20">
        <f>E237*(365.25/7)</f>
        <v>386.12142857142862</v>
      </c>
      <c r="G237" s="20">
        <v>0.98648648648648651</v>
      </c>
      <c r="H237" s="30"/>
      <c r="I237" s="20">
        <f>SUM(I238,I239,I241)</f>
        <v>6.9248612105262189E-2</v>
      </c>
    </row>
    <row r="238" spans="1:9">
      <c r="C238" s="20" t="s">
        <v>132</v>
      </c>
      <c r="D238" s="20"/>
      <c r="E238" s="18">
        <f>G238*E237</f>
        <v>5.9</v>
      </c>
      <c r="F238" s="18">
        <f>E238*(365.25/7)</f>
        <v>307.85357142857146</v>
      </c>
      <c r="G238" s="18">
        <v>0.79729729729729726</v>
      </c>
      <c r="I238" s="18">
        <f>F238*H240</f>
        <v>5.5702895162479421E-2</v>
      </c>
    </row>
    <row r="239" spans="1:9">
      <c r="C239" s="20" t="s">
        <v>133</v>
      </c>
      <c r="D239" s="20"/>
      <c r="E239" s="18">
        <f>G239*E237</f>
        <v>0.2</v>
      </c>
      <c r="F239" s="18">
        <f>E239*(365.25/7)</f>
        <v>10.435714285714287</v>
      </c>
      <c r="G239" s="18">
        <v>2.7027027027027029E-2</v>
      </c>
      <c r="I239" s="18">
        <f>F239*H240</f>
        <v>1.8882337343213362E-3</v>
      </c>
    </row>
    <row r="240" spans="1:9">
      <c r="C240" s="20"/>
      <c r="D240" s="31" t="s">
        <v>126</v>
      </c>
      <c r="H240" s="19">
        <f>B476</f>
        <v>1.8093957755303699E-4</v>
      </c>
    </row>
    <row r="241" spans="1:9">
      <c r="C241" s="20" t="s">
        <v>134</v>
      </c>
      <c r="D241" s="20"/>
      <c r="E241" s="18">
        <f>G241*E237</f>
        <v>1.2</v>
      </c>
      <c r="F241" s="18">
        <f>E241*(365.25/7)</f>
        <v>62.614285714285714</v>
      </c>
      <c r="G241" s="18">
        <v>0.16216216216216214</v>
      </c>
      <c r="I241" s="18">
        <f>F241*H242</f>
        <v>1.1657483208461427E-2</v>
      </c>
    </row>
    <row r="242" spans="1:9">
      <c r="C242" s="20"/>
      <c r="D242" s="29" t="s">
        <v>116</v>
      </c>
      <c r="H242" s="19">
        <f>B482</f>
        <v>1.86179289206548E-4</v>
      </c>
    </row>
    <row r="243" spans="1:9" s="20" customFormat="1">
      <c r="B243" s="20" t="s">
        <v>135</v>
      </c>
      <c r="D243" s="20" t="s">
        <v>295</v>
      </c>
      <c r="E243" s="20">
        <f>(E251-E237)/2</f>
        <v>7.3999999999999995</v>
      </c>
      <c r="F243" s="20">
        <f>E243*(365.25/7)</f>
        <v>386.12142857142857</v>
      </c>
      <c r="G243" s="20">
        <v>0.96129032258064506</v>
      </c>
      <c r="H243" s="30"/>
      <c r="I243" s="20">
        <f>SUM(I244,I245,I246)</f>
        <v>1.9650483189891668E-2</v>
      </c>
    </row>
    <row r="244" spans="1:9">
      <c r="C244" s="20" t="s">
        <v>136</v>
      </c>
      <c r="D244" s="20"/>
      <c r="E244" s="18">
        <f>G244*E243</f>
        <v>5.0129032258064505</v>
      </c>
      <c r="F244" s="18">
        <f>E244*(365.25/7)</f>
        <v>261.566129032258</v>
      </c>
      <c r="G244" s="18">
        <v>0.67741935483870963</v>
      </c>
      <c r="I244" s="18">
        <f>F244*H247</f>
        <v>1.3398056720380682E-2</v>
      </c>
    </row>
    <row r="245" spans="1:9">
      <c r="C245" s="20" t="s">
        <v>137</v>
      </c>
      <c r="D245" s="20"/>
      <c r="E245" s="18">
        <f>G245*E243</f>
        <v>2.1006451612903225</v>
      </c>
      <c r="F245" s="18">
        <f>E245*(365.25/7)</f>
        <v>109.60866359447004</v>
      </c>
      <c r="G245" s="18">
        <v>0.28387096774193549</v>
      </c>
      <c r="I245" s="18">
        <f>F245*H247</f>
        <v>5.6144237685404772E-3</v>
      </c>
    </row>
    <row r="246" spans="1:9">
      <c r="C246" s="20" t="s">
        <v>138</v>
      </c>
      <c r="D246" s="20"/>
      <c r="E246" s="18">
        <f>G246*E243</f>
        <v>0.23870967741935481</v>
      </c>
      <c r="F246" s="18">
        <f>E246*(365.25/7)</f>
        <v>12.455529953917051</v>
      </c>
      <c r="G246" s="18">
        <v>3.2258064516129031E-2</v>
      </c>
      <c r="I246" s="18">
        <f>F246*H247</f>
        <v>6.3800270097050878E-4</v>
      </c>
    </row>
    <row r="247" spans="1:9">
      <c r="C247" s="20"/>
      <c r="D247" s="31" t="s">
        <v>139</v>
      </c>
      <c r="H247" s="19">
        <f>B550</f>
        <v>5.1222445237656699E-5</v>
      </c>
    </row>
    <row r="248" spans="1:9" s="20" customFormat="1">
      <c r="B248" s="20" t="s">
        <v>140</v>
      </c>
      <c r="D248" s="20" t="s">
        <v>295</v>
      </c>
      <c r="E248" s="20">
        <f>(E251-E237)/2</f>
        <v>7.3999999999999995</v>
      </c>
      <c r="F248" s="18">
        <f>E248*(365.25/7)</f>
        <v>386.12142857142857</v>
      </c>
      <c r="G248" s="20">
        <v>1</v>
      </c>
      <c r="H248" s="30"/>
      <c r="I248" s="20">
        <f>F248*H250</f>
        <v>3.4849737583604448E-2</v>
      </c>
    </row>
    <row r="249" spans="1:9">
      <c r="C249" s="20" t="s">
        <v>140</v>
      </c>
      <c r="D249" s="20"/>
      <c r="E249" s="18" t="s">
        <v>41</v>
      </c>
      <c r="F249" s="18" t="e">
        <f>E249*(365.25/7)</f>
        <v>#VALUE!</v>
      </c>
      <c r="G249" s="18">
        <v>1</v>
      </c>
    </row>
    <row r="250" spans="1:9">
      <c r="C250" s="20"/>
      <c r="D250" s="18" t="s">
        <v>141</v>
      </c>
      <c r="H250" s="19">
        <f>B549</f>
        <v>9.0255901394909502E-5</v>
      </c>
    </row>
    <row r="251" spans="1:9" s="25" customFormat="1">
      <c r="A251" s="25" t="s">
        <v>142</v>
      </c>
      <c r="E251" s="25">
        <f>E31</f>
        <v>22.2</v>
      </c>
      <c r="F251" s="25">
        <f>E251*(365.25/7)</f>
        <v>1158.3642857142856</v>
      </c>
      <c r="H251" s="27"/>
      <c r="I251" s="25">
        <f>SUM(I248,I243,I237)</f>
        <v>0.12374883287875831</v>
      </c>
    </row>
    <row r="252" spans="1:9">
      <c r="C252" s="20"/>
      <c r="D252" s="20"/>
      <c r="F252" s="20"/>
    </row>
    <row r="253" spans="1:9" s="20" customFormat="1">
      <c r="A253" s="20" t="s">
        <v>143</v>
      </c>
      <c r="H253" s="30"/>
    </row>
    <row r="254" spans="1:9" s="20" customFormat="1">
      <c r="B254" s="20" t="s">
        <v>144</v>
      </c>
      <c r="E254" s="20">
        <f>E36</f>
        <v>26.2</v>
      </c>
      <c r="F254" s="20">
        <f>E254*(365.25/7)</f>
        <v>1367.0785714285714</v>
      </c>
      <c r="G254" s="20">
        <v>0.96780684104627757</v>
      </c>
      <c r="H254" s="30"/>
      <c r="I254" s="20">
        <f>F254*H259</f>
        <v>0.18883709891705605</v>
      </c>
    </row>
    <row r="255" spans="1:9">
      <c r="C255" s="20" t="s">
        <v>145</v>
      </c>
      <c r="D255" s="20"/>
      <c r="E255" s="18">
        <f>G255*E254</f>
        <v>5.6933601609657947</v>
      </c>
      <c r="F255" s="18">
        <f>E255*(365.25/7)</f>
        <v>297.07139982753665</v>
      </c>
      <c r="G255" s="18">
        <v>0.21730382293762576</v>
      </c>
    </row>
    <row r="256" spans="1:9">
      <c r="C256" s="20" t="s">
        <v>146</v>
      </c>
      <c r="D256" s="20"/>
      <c r="E256" s="18">
        <f>G256*E254</f>
        <v>19.294164989939635</v>
      </c>
      <c r="F256" s="18">
        <f>E256*(365.25/7)</f>
        <v>1006.7419660822075</v>
      </c>
      <c r="G256" s="18">
        <v>0.73641851106639833</v>
      </c>
    </row>
    <row r="257" spans="1:9">
      <c r="C257" s="20" t="s">
        <v>147</v>
      </c>
      <c r="D257" s="20"/>
      <c r="E257" s="18" t="s">
        <v>41</v>
      </c>
      <c r="F257" s="18" t="e">
        <f>E257*(365.25/7)</f>
        <v>#VALUE!</v>
      </c>
      <c r="G257" s="18">
        <v>3.2193158953722434E-2</v>
      </c>
    </row>
    <row r="258" spans="1:9">
      <c r="C258" s="20" t="s">
        <v>148</v>
      </c>
      <c r="D258" s="20"/>
      <c r="E258" s="18">
        <f>G258*E254</f>
        <v>0.36901408450704221</v>
      </c>
      <c r="F258" s="18">
        <f>E258*(365.25/7)</f>
        <v>19.254627766599597</v>
      </c>
      <c r="G258" s="18">
        <v>1.408450704225352E-2</v>
      </c>
    </row>
    <row r="259" spans="1:9">
      <c r="C259" s="20"/>
      <c r="D259" s="29" t="s">
        <v>149</v>
      </c>
      <c r="H259" s="19">
        <f>B481</f>
        <v>1.3813185493773399E-4</v>
      </c>
    </row>
    <row r="260" spans="1:9" s="20" customFormat="1">
      <c r="B260" s="20" t="s">
        <v>150</v>
      </c>
      <c r="E260" s="20">
        <f>E37</f>
        <v>41.3</v>
      </c>
      <c r="F260" s="20">
        <f>E260*(365.25/7)</f>
        <v>2154.9749999999999</v>
      </c>
      <c r="G260" s="20">
        <v>1</v>
      </c>
      <c r="H260" s="30"/>
      <c r="I260" s="20">
        <f>SUM(I261,I263,I265,I267,I269)</f>
        <v>2.3581780158654921</v>
      </c>
    </row>
    <row r="261" spans="1:9">
      <c r="C261" s="20" t="s">
        <v>151</v>
      </c>
      <c r="D261" s="20"/>
      <c r="E261" s="18">
        <f>G261*E260</f>
        <v>3.7654124457308247</v>
      </c>
      <c r="F261" s="18">
        <f>E261*(365.25/7)</f>
        <v>196.47384225759768</v>
      </c>
      <c r="G261" s="18">
        <v>9.1172214182344433E-2</v>
      </c>
      <c r="I261" s="18">
        <f>F261*H262</f>
        <v>2.7139296277785715E-2</v>
      </c>
    </row>
    <row r="262" spans="1:9">
      <c r="C262" s="20"/>
      <c r="D262" s="29" t="s">
        <v>149</v>
      </c>
      <c r="H262" s="19">
        <f>B481</f>
        <v>1.3813185493773399E-4</v>
      </c>
    </row>
    <row r="263" spans="1:9">
      <c r="C263" s="20" t="s">
        <v>152</v>
      </c>
      <c r="D263" s="20"/>
      <c r="E263" s="18">
        <f>G263*E260</f>
        <v>22.951085383502171</v>
      </c>
      <c r="F263" s="18">
        <f>E263*(365.25/7)</f>
        <v>1197.5548480463099</v>
      </c>
      <c r="G263" s="18">
        <v>0.55571635311143275</v>
      </c>
      <c r="I263" s="18">
        <f>F263*H264</f>
        <v>2.1922714805322387</v>
      </c>
    </row>
    <row r="264" spans="1:9">
      <c r="C264" s="20"/>
      <c r="D264" s="18" t="s">
        <v>153</v>
      </c>
      <c r="H264" s="19">
        <f>B511</f>
        <v>1.8306230266686399E-3</v>
      </c>
    </row>
    <row r="265" spans="1:9">
      <c r="C265" s="20" t="s">
        <v>154</v>
      </c>
      <c r="D265" s="20"/>
      <c r="E265" s="18">
        <f>G265*E260</f>
        <v>2.2712011577424023</v>
      </c>
      <c r="F265" s="18">
        <f>E265*(365.25/7)</f>
        <v>118.50803183791606</v>
      </c>
      <c r="G265" s="18">
        <v>5.4992764109985527E-2</v>
      </c>
      <c r="I265" s="18">
        <f>F265*H266</f>
        <v>2.6192272665102604E-2</v>
      </c>
    </row>
    <row r="266" spans="1:9">
      <c r="A266" s="18"/>
      <c r="C266" s="20"/>
      <c r="D266" s="31" t="s">
        <v>101</v>
      </c>
      <c r="H266" s="19">
        <f>B473</f>
        <v>2.2101685648552401E-4</v>
      </c>
    </row>
    <row r="267" spans="1:9">
      <c r="A267" s="18"/>
      <c r="C267" s="20" t="s">
        <v>155</v>
      </c>
      <c r="D267" s="20"/>
      <c r="E267" s="18">
        <f>G267*E260</f>
        <v>5.5584659913169325</v>
      </c>
      <c r="F267" s="18">
        <f>E267*(365.25/7)</f>
        <v>290.03281476121566</v>
      </c>
      <c r="G267" s="18">
        <v>0.13458755426917512</v>
      </c>
      <c r="I267" s="18">
        <f>F267*H268</f>
        <v>3.0931596704150473E-2</v>
      </c>
    </row>
    <row r="268" spans="1:9">
      <c r="A268" s="18"/>
      <c r="C268" s="20"/>
      <c r="D268" s="31" t="s">
        <v>84</v>
      </c>
      <c r="H268" s="19">
        <f>B555</f>
        <v>1.06648610536075E-4</v>
      </c>
    </row>
    <row r="269" spans="1:9">
      <c r="A269" s="18"/>
      <c r="C269" s="20" t="s">
        <v>156</v>
      </c>
      <c r="D269" s="20"/>
      <c r="E269" s="18">
        <f>G269*E260</f>
        <v>6.7538350217076699</v>
      </c>
      <c r="F269" s="18">
        <f>E269*(365.25/7)</f>
        <v>352.40546309696094</v>
      </c>
      <c r="G269" s="18">
        <v>0.16353111432706224</v>
      </c>
      <c r="I269" s="18">
        <f>F269*H270</f>
        <v>8.1643369686214828E-2</v>
      </c>
    </row>
    <row r="270" spans="1:9">
      <c r="A270" s="18"/>
      <c r="C270" s="20"/>
      <c r="D270" s="31" t="s">
        <v>157</v>
      </c>
      <c r="H270" s="19">
        <f>B516</f>
        <v>2.3167452901759201E-4</v>
      </c>
    </row>
    <row r="271" spans="1:9" s="20" customFormat="1">
      <c r="B271" s="20" t="s">
        <v>158</v>
      </c>
      <c r="E271" s="20">
        <f>E38</f>
        <v>9.1999999999999993</v>
      </c>
      <c r="F271" s="20">
        <f>E271*(365.25/7)</f>
        <v>480.04285714285714</v>
      </c>
      <c r="G271" s="20">
        <v>1.0047169811320757</v>
      </c>
      <c r="H271" s="30"/>
      <c r="I271" s="20">
        <f>SUM(I272,I274,I276,I278,I280,I282,I287)</f>
        <v>0.43660935399556716</v>
      </c>
    </row>
    <row r="272" spans="1:9">
      <c r="A272" s="18"/>
      <c r="C272" s="20" t="s">
        <v>159</v>
      </c>
      <c r="D272" s="20"/>
      <c r="E272" s="18">
        <f>G272*E271</f>
        <v>0.21698113207547171</v>
      </c>
      <c r="F272" s="18">
        <f>E272*(365.25/7)</f>
        <v>11.321765498652292</v>
      </c>
      <c r="G272" s="18">
        <v>2.358490566037736E-2</v>
      </c>
      <c r="I272" s="18">
        <f>F272*H273</f>
        <v>1.8885610547912608E-2</v>
      </c>
    </row>
    <row r="273" spans="1:9">
      <c r="A273" s="18"/>
      <c r="C273" s="20"/>
      <c r="D273" s="3" t="s">
        <v>160</v>
      </c>
      <c r="H273" s="19">
        <f>B512</f>
        <v>1.6680799960183501E-3</v>
      </c>
    </row>
    <row r="274" spans="1:9">
      <c r="A274" s="18"/>
      <c r="C274" s="20" t="s">
        <v>161</v>
      </c>
      <c r="D274" s="20"/>
      <c r="E274" s="18">
        <f>G274*E271</f>
        <v>1.4754716981132074</v>
      </c>
      <c r="F274" s="18">
        <f>E274*(365.25/7)</f>
        <v>76.988005390835582</v>
      </c>
      <c r="G274" s="18">
        <v>0.16037735849056603</v>
      </c>
      <c r="I274" s="18">
        <f>F274*H275</f>
        <v>0.14093601544575299</v>
      </c>
    </row>
    <row r="275" spans="1:9">
      <c r="A275" s="18"/>
      <c r="C275" s="20"/>
      <c r="D275" s="29" t="s">
        <v>153</v>
      </c>
      <c r="H275" s="19">
        <f>B511</f>
        <v>1.8306230266686399E-3</v>
      </c>
    </row>
    <row r="276" spans="1:9">
      <c r="A276" s="18"/>
      <c r="C276" s="20" t="s">
        <v>162</v>
      </c>
      <c r="D276" s="20"/>
      <c r="E276" s="18">
        <f>G276*E271</f>
        <v>0.82452830188679238</v>
      </c>
      <c r="F276" s="18">
        <f>E276*(365.25/7)</f>
        <v>43.022708894878704</v>
      </c>
      <c r="G276" s="18">
        <v>8.9622641509433956E-2</v>
      </c>
      <c r="I276" s="18">
        <f>F276*H277</f>
        <v>3.5777495213293493E-2</v>
      </c>
    </row>
    <row r="277" spans="1:9">
      <c r="A277" s="18"/>
      <c r="C277" s="20"/>
      <c r="D277" s="3" t="s">
        <v>163</v>
      </c>
      <c r="H277" s="19">
        <f>B514</f>
        <v>8.3159559526369898E-4</v>
      </c>
    </row>
    <row r="278" spans="1:9">
      <c r="A278" s="18"/>
      <c r="C278" s="20" t="s">
        <v>164</v>
      </c>
      <c r="D278" s="20"/>
      <c r="E278" s="18">
        <f>G278*E271</f>
        <v>4.9905660377358494</v>
      </c>
      <c r="F278" s="18">
        <f>E278*(365.25/7)</f>
        <v>260.4006064690027</v>
      </c>
      <c r="G278" s="18">
        <v>0.54245283018867929</v>
      </c>
      <c r="I278" s="18">
        <f>F278*H279</f>
        <v>0.21654799734361851</v>
      </c>
    </row>
    <row r="279" spans="1:9">
      <c r="A279" s="18"/>
      <c r="C279" s="20"/>
      <c r="D279" s="3" t="s">
        <v>163</v>
      </c>
      <c r="H279" s="19">
        <f>B514</f>
        <v>8.3159559526369898E-4</v>
      </c>
    </row>
    <row r="280" spans="1:9">
      <c r="A280" s="18"/>
      <c r="C280" s="20" t="s">
        <v>165</v>
      </c>
      <c r="D280" s="20"/>
      <c r="E280" s="18">
        <f>G280*E271</f>
        <v>0.21698113207547171</v>
      </c>
      <c r="F280" s="18">
        <f>E280*(365.25/7)</f>
        <v>11.321765498652292</v>
      </c>
      <c r="G280" s="18">
        <v>2.358490566037736E-2</v>
      </c>
      <c r="I280" s="18">
        <f>F280*H281</f>
        <v>6.1014826181542761E-3</v>
      </c>
    </row>
    <row r="281" spans="1:9">
      <c r="A281" s="18"/>
      <c r="C281" s="20"/>
      <c r="D281" s="3" t="s">
        <v>166</v>
      </c>
      <c r="H281" s="19">
        <f>B513</f>
        <v>5.3891618042085205E-4</v>
      </c>
    </row>
    <row r="282" spans="1:9">
      <c r="C282" s="20" t="s">
        <v>167</v>
      </c>
      <c r="D282" s="20"/>
      <c r="E282" s="18" t="s">
        <v>41</v>
      </c>
      <c r="F282" s="18" t="e">
        <f>E282*(365.25/7)</f>
        <v>#VALUE!</v>
      </c>
      <c r="G282" s="18">
        <v>-4.7169811320757482E-3</v>
      </c>
      <c r="I282" s="18">
        <v>0</v>
      </c>
    </row>
    <row r="283" spans="1:9">
      <c r="C283" s="20"/>
      <c r="D283" s="1" t="s">
        <v>153</v>
      </c>
    </row>
    <row r="284" spans="1:9">
      <c r="C284" s="20"/>
      <c r="D284" s="1" t="s">
        <v>160</v>
      </c>
    </row>
    <row r="285" spans="1:9">
      <c r="C285" s="20"/>
      <c r="D285" s="1" t="s">
        <v>166</v>
      </c>
    </row>
    <row r="286" spans="1:9">
      <c r="C286" s="20"/>
      <c r="D286" s="1" t="s">
        <v>163</v>
      </c>
    </row>
    <row r="287" spans="1:9">
      <c r="C287" s="20" t="s">
        <v>168</v>
      </c>
      <c r="D287" s="20"/>
      <c r="E287" s="18">
        <f>G287*E271</f>
        <v>1.5188679245283019</v>
      </c>
      <c r="F287" s="18">
        <f>E287*(365.25/7)</f>
        <v>79.252358490566039</v>
      </c>
      <c r="G287" s="18">
        <v>0.16509433962264153</v>
      </c>
      <c r="I287" s="18">
        <f>F287*H288</f>
        <v>1.8360752826835247E-2</v>
      </c>
    </row>
    <row r="288" spans="1:9">
      <c r="C288" s="20"/>
      <c r="D288" s="31" t="s">
        <v>157</v>
      </c>
      <c r="H288" s="19">
        <f>B516</f>
        <v>2.3167452901759201E-4</v>
      </c>
    </row>
    <row r="289" spans="1:9" s="25" customFormat="1">
      <c r="A289" s="25" t="s">
        <v>169</v>
      </c>
      <c r="E289" s="25">
        <f>E35</f>
        <v>76.7</v>
      </c>
      <c r="F289" s="25">
        <f>E289*(365.25/7)</f>
        <v>4002.096428571429</v>
      </c>
      <c r="H289" s="27"/>
      <c r="I289" s="25">
        <f>SUM(I254,I260,I271)</f>
        <v>2.9836244687781157</v>
      </c>
    </row>
    <row r="290" spans="1:9">
      <c r="C290" s="20"/>
      <c r="D290" s="20"/>
      <c r="F290" s="20"/>
    </row>
    <row r="291" spans="1:9" s="20" customFormat="1">
      <c r="A291" s="20" t="s">
        <v>170</v>
      </c>
      <c r="H291" s="30"/>
    </row>
    <row r="292" spans="1:9" s="20" customFormat="1">
      <c r="B292" s="20" t="s">
        <v>171</v>
      </c>
      <c r="E292" s="20">
        <f>E40</f>
        <v>0.9</v>
      </c>
      <c r="F292" s="20">
        <f>E292*(365.25/7)</f>
        <v>46.960714285714289</v>
      </c>
      <c r="G292" s="20">
        <v>1</v>
      </c>
      <c r="H292" s="30"/>
      <c r="I292" s="20">
        <f>F292*H294</f>
        <v>1.0614774779673387E-2</v>
      </c>
    </row>
    <row r="293" spans="1:9">
      <c r="C293" s="20" t="s">
        <v>171</v>
      </c>
      <c r="D293" s="20"/>
      <c r="E293" s="18">
        <f>G293*E292</f>
        <v>0.9</v>
      </c>
      <c r="F293" s="18">
        <f>E293*(365.25/7)</f>
        <v>46.960714285714289</v>
      </c>
      <c r="G293" s="18">
        <v>1</v>
      </c>
    </row>
    <row r="294" spans="1:9">
      <c r="C294" s="20"/>
      <c r="D294" s="3" t="s">
        <v>172</v>
      </c>
      <c r="H294" s="19">
        <f>B515</f>
        <v>2.26035207111457E-4</v>
      </c>
    </row>
    <row r="295" spans="1:9" s="20" customFormat="1">
      <c r="B295" s="20" t="s">
        <v>173</v>
      </c>
      <c r="D295" s="20" t="s">
        <v>295</v>
      </c>
      <c r="E295" s="20">
        <f>E301-SUM(E298,E292)</f>
        <v>0.40000000000000213</v>
      </c>
      <c r="F295" s="20">
        <f>E295*(365.25/7)</f>
        <v>20.871428571428684</v>
      </c>
      <c r="G295" s="20">
        <v>1</v>
      </c>
      <c r="H295" s="30"/>
      <c r="I295" s="20">
        <f>F295*H297</f>
        <v>3.8858277361538299E-3</v>
      </c>
    </row>
    <row r="296" spans="1:9">
      <c r="C296" s="20" t="s">
        <v>173</v>
      </c>
      <c r="D296" s="20"/>
      <c r="E296" s="18">
        <f>G296*E295</f>
        <v>0.40000000000000213</v>
      </c>
      <c r="F296" s="18">
        <f>E296*(365.25/7)</f>
        <v>20.871428571428684</v>
      </c>
      <c r="G296" s="18">
        <v>1</v>
      </c>
    </row>
    <row r="297" spans="1:9">
      <c r="C297" s="20"/>
      <c r="D297" s="31" t="s">
        <v>116</v>
      </c>
      <c r="H297" s="19">
        <f>B482</f>
        <v>1.86179289206548E-4</v>
      </c>
    </row>
    <row r="298" spans="1:9" s="20" customFormat="1">
      <c r="B298" s="20" t="s">
        <v>174</v>
      </c>
      <c r="E298" s="20">
        <f>E42</f>
        <v>19.5</v>
      </c>
      <c r="F298" s="20">
        <f>E298*(365.25/7)</f>
        <v>1017.4821428571429</v>
      </c>
      <c r="G298" s="20">
        <v>1</v>
      </c>
      <c r="H298" s="30"/>
      <c r="I298" s="20">
        <f>F298*H300</f>
        <v>4.539629441138724E-2</v>
      </c>
    </row>
    <row r="299" spans="1:9">
      <c r="C299" s="20" t="s">
        <v>174</v>
      </c>
      <c r="D299" s="20"/>
      <c r="E299" s="18">
        <f>G299*E298</f>
        <v>19.5</v>
      </c>
      <c r="F299" s="18">
        <f>E299*(365.25/7)</f>
        <v>1017.4821428571429</v>
      </c>
      <c r="G299" s="18">
        <v>1</v>
      </c>
    </row>
    <row r="300" spans="1:9">
      <c r="C300" s="20"/>
      <c r="D300" s="31" t="s">
        <v>175</v>
      </c>
      <c r="H300" s="19">
        <f>B521</f>
        <v>4.4616305779983597E-5</v>
      </c>
    </row>
    <row r="301" spans="1:9" s="25" customFormat="1">
      <c r="A301" s="25" t="s">
        <v>176</v>
      </c>
      <c r="E301" s="25">
        <f>E39</f>
        <v>20.8</v>
      </c>
      <c r="F301" s="25">
        <f>E301*(365.25/7)</f>
        <v>1085.3142857142857</v>
      </c>
      <c r="H301" s="27"/>
      <c r="I301" s="25">
        <f>SUM(I292,I295,I298)</f>
        <v>5.9896896927214456E-2</v>
      </c>
    </row>
    <row r="302" spans="1:9">
      <c r="C302" s="20"/>
      <c r="D302" s="20"/>
      <c r="F302" s="20"/>
    </row>
    <row r="303" spans="1:9" s="20" customFormat="1">
      <c r="A303" s="20" t="s">
        <v>177</v>
      </c>
      <c r="H303" s="30"/>
    </row>
    <row r="304" spans="1:9" s="20" customFormat="1">
      <c r="B304" s="20" t="s">
        <v>178</v>
      </c>
      <c r="E304" s="20">
        <f>E44</f>
        <v>9</v>
      </c>
      <c r="F304" s="20">
        <f>E304*(365.25/7)</f>
        <v>469.60714285714289</v>
      </c>
      <c r="G304" s="20">
        <v>1.0000000000000002</v>
      </c>
      <c r="H304" s="30"/>
      <c r="I304" s="20">
        <f>SUM(I305,I306,I307,I309)</f>
        <v>8.6642078117405832E-2</v>
      </c>
    </row>
    <row r="305" spans="1:9">
      <c r="C305" s="20" t="s">
        <v>179</v>
      </c>
      <c r="D305" s="20"/>
      <c r="E305" s="18">
        <f>G305*E304</f>
        <v>4.563380281690141</v>
      </c>
      <c r="F305" s="18">
        <f>E305*(365.25/7)</f>
        <v>238.11066398390344</v>
      </c>
      <c r="G305" s="18">
        <v>0.50704225352112675</v>
      </c>
      <c r="I305" s="18">
        <f>F305*H308</f>
        <v>4.4331274173022329E-2</v>
      </c>
    </row>
    <row r="306" spans="1:9">
      <c r="C306" s="20" t="s">
        <v>180</v>
      </c>
      <c r="D306" s="20"/>
      <c r="E306" s="18">
        <f>G306*E304</f>
        <v>2.3450704225352115</v>
      </c>
      <c r="F306" s="18">
        <f>E306*(365.25/7)</f>
        <v>122.36242454728372</v>
      </c>
      <c r="G306" s="18">
        <v>0.26056338028169018</v>
      </c>
      <c r="I306" s="18">
        <f>F306*H308</f>
        <v>2.2781349227803144E-2</v>
      </c>
    </row>
    <row r="307" spans="1:9">
      <c r="C307" s="20" t="s">
        <v>181</v>
      </c>
      <c r="D307" s="20"/>
      <c r="E307" s="18">
        <f>G307*E304</f>
        <v>1.9014084507042255</v>
      </c>
      <c r="F307" s="18">
        <f>E307*(365.25/7)</f>
        <v>99.212776659959772</v>
      </c>
      <c r="G307" s="18">
        <v>0.21126760563380284</v>
      </c>
      <c r="I307" s="18">
        <f>F307*H308</f>
        <v>1.8471364238759305E-2</v>
      </c>
    </row>
    <row r="308" spans="1:9">
      <c r="C308" s="20"/>
      <c r="D308" s="31" t="s">
        <v>116</v>
      </c>
      <c r="H308" s="19">
        <f>B482</f>
        <v>1.86179289206548E-4</v>
      </c>
    </row>
    <row r="309" spans="1:9">
      <c r="C309" s="20" t="s">
        <v>182</v>
      </c>
      <c r="D309" s="20"/>
      <c r="E309" s="18">
        <f>G309*E304</f>
        <v>0.19014084507042253</v>
      </c>
      <c r="F309" s="18">
        <f>E309*(365.25/7)</f>
        <v>9.9212776659959765</v>
      </c>
      <c r="G309" s="18">
        <v>2.1126760563380281E-2</v>
      </c>
      <c r="I309" s="18">
        <f>F309*H310</f>
        <v>1.058090477821064E-3</v>
      </c>
    </row>
    <row r="310" spans="1:9">
      <c r="C310" s="20"/>
      <c r="D310" s="31" t="s">
        <v>84</v>
      </c>
      <c r="H310" s="19">
        <f>B555</f>
        <v>1.06648610536075E-4</v>
      </c>
    </row>
    <row r="311" spans="1:9" s="20" customFormat="1">
      <c r="B311" s="20" t="s">
        <v>183</v>
      </c>
      <c r="E311" s="20">
        <f>(E346-SUM(E343,E337,E331,E322,E314,E304))/2</f>
        <v>16.199999999999996</v>
      </c>
      <c r="F311" s="20">
        <f>E311*(365.25/7)</f>
        <v>845.29285714285697</v>
      </c>
      <c r="G311" s="20">
        <v>1</v>
      </c>
      <c r="H311" s="30"/>
      <c r="I311" s="20">
        <f>E311*H313</f>
        <v>2.8350693178556914E-3</v>
      </c>
    </row>
    <row r="312" spans="1:9">
      <c r="C312" s="20" t="s">
        <v>183</v>
      </c>
      <c r="D312" s="20"/>
      <c r="E312" s="18" t="s">
        <v>41</v>
      </c>
      <c r="F312" s="18" t="e">
        <f>E312*(365.25/7)</f>
        <v>#VALUE!</v>
      </c>
      <c r="G312" s="18">
        <v>1</v>
      </c>
    </row>
    <row r="313" spans="1:9">
      <c r="C313" s="31"/>
      <c r="D313" s="31" t="s">
        <v>120</v>
      </c>
      <c r="H313" s="19">
        <f>B485</f>
        <v>1.7500427887998099E-4</v>
      </c>
    </row>
    <row r="314" spans="1:9" s="20" customFormat="1">
      <c r="B314" s="20" t="s">
        <v>184</v>
      </c>
      <c r="E314" s="20">
        <f>E46</f>
        <v>11.3</v>
      </c>
      <c r="F314" s="20">
        <f>E314*(365.25/7)</f>
        <v>589.61785714285725</v>
      </c>
      <c r="G314" s="20">
        <v>1.0050251256281406</v>
      </c>
      <c r="H314" s="30"/>
      <c r="I314" s="20">
        <f>SUM(I315,I316,I318,I320)</f>
        <v>0.1496808159041812</v>
      </c>
    </row>
    <row r="315" spans="1:9">
      <c r="A315" s="18"/>
      <c r="C315" s="20" t="s">
        <v>185</v>
      </c>
      <c r="D315" s="20"/>
      <c r="E315" s="18">
        <f>G315*E314</f>
        <v>2.3849246231155785</v>
      </c>
      <c r="F315" s="18">
        <f>E315*(365.25/7)</f>
        <v>124.44195979899501</v>
      </c>
      <c r="G315" s="18">
        <v>0.21105527638190957</v>
      </c>
      <c r="I315" s="18">
        <f>F315*H317</f>
        <v>2.1777875437034706E-2</v>
      </c>
    </row>
    <row r="316" spans="1:9">
      <c r="A316" s="18"/>
      <c r="C316" s="20" t="s">
        <v>186</v>
      </c>
      <c r="D316" s="20"/>
      <c r="E316" s="18">
        <f>G316*E314</f>
        <v>2.5552763819095481</v>
      </c>
      <c r="F316" s="18">
        <f>E316*(365.25/7)</f>
        <v>133.33067121320892</v>
      </c>
      <c r="G316" s="18">
        <v>0.22613065326633167</v>
      </c>
      <c r="I316" s="18">
        <f>F316*H317</f>
        <v>2.3333437968251467E-2</v>
      </c>
    </row>
    <row r="317" spans="1:9">
      <c r="A317" s="18"/>
      <c r="D317" s="31" t="s">
        <v>120</v>
      </c>
      <c r="H317" s="19">
        <f>B485</f>
        <v>1.7500427887998099E-4</v>
      </c>
    </row>
    <row r="318" spans="1:9">
      <c r="A318" s="18"/>
      <c r="C318" s="20" t="s">
        <v>187</v>
      </c>
      <c r="D318" s="20"/>
      <c r="E318" s="18">
        <f>G318*E314</f>
        <v>3.1798994974874373</v>
      </c>
      <c r="F318" s="18">
        <f>E318*(365.25/7)</f>
        <v>165.92261306532666</v>
      </c>
      <c r="G318" s="18">
        <v>0.28140703517587939</v>
      </c>
      <c r="I318" s="18">
        <f>F318*H319</f>
        <v>7.501381440577648E-2</v>
      </c>
    </row>
    <row r="319" spans="1:9">
      <c r="A319" s="18"/>
      <c r="D319" s="3" t="s">
        <v>188</v>
      </c>
      <c r="H319" s="19">
        <f>B475</f>
        <v>4.5210121164281699E-4</v>
      </c>
    </row>
    <row r="320" spans="1:9">
      <c r="A320" s="18"/>
      <c r="C320" s="20" t="s">
        <v>189</v>
      </c>
      <c r="D320" s="20"/>
      <c r="E320" s="18">
        <f>G320*E314</f>
        <v>3.2366834170854277</v>
      </c>
      <c r="F320" s="18">
        <f>E320*(365.25/7)</f>
        <v>168.88551687006463</v>
      </c>
      <c r="G320" s="18">
        <v>0.28643216080402012</v>
      </c>
      <c r="I320" s="18">
        <f>F320*H321</f>
        <v>2.9555688093118527E-2</v>
      </c>
    </row>
    <row r="321" spans="1:9">
      <c r="A321" s="18"/>
      <c r="C321" s="31"/>
      <c r="D321" s="31" t="s">
        <v>120</v>
      </c>
      <c r="H321" s="19">
        <f>B485</f>
        <v>1.7500427887998099E-4</v>
      </c>
    </row>
    <row r="322" spans="1:9" s="20" customFormat="1">
      <c r="B322" s="20" t="s">
        <v>190</v>
      </c>
      <c r="E322" s="20">
        <f>E47</f>
        <v>20.100000000000001</v>
      </c>
      <c r="F322" s="20">
        <f>E322*(365.25/7)</f>
        <v>1048.7892857142858</v>
      </c>
      <c r="G322" s="20">
        <v>1.0000000000000002</v>
      </c>
      <c r="H322" s="30"/>
      <c r="I322" s="20">
        <f>SUM(I323,I325,I327,I329)</f>
        <v>9.893743344870902E-2</v>
      </c>
    </row>
    <row r="323" spans="1:9">
      <c r="A323" s="18"/>
      <c r="C323" s="20" t="s">
        <v>191</v>
      </c>
      <c r="D323" s="20"/>
      <c r="E323" s="18">
        <f>G323*E322</f>
        <v>5.5595744680851071</v>
      </c>
      <c r="F323" s="18">
        <f>E323*(365.25/7)</f>
        <v>290.09065349544079</v>
      </c>
      <c r="G323" s="18">
        <v>0.27659574468085107</v>
      </c>
      <c r="I323" s="18">
        <f>F323*H324</f>
        <v>4.3224099727234719E-2</v>
      </c>
    </row>
    <row r="324" spans="1:9">
      <c r="A324" s="18"/>
      <c r="D324" s="3" t="s">
        <v>192</v>
      </c>
      <c r="H324" s="19">
        <f>B553</f>
        <v>1.49002041970008E-4</v>
      </c>
    </row>
    <row r="325" spans="1:9">
      <c r="A325" s="18"/>
      <c r="C325" s="20" t="s">
        <v>193</v>
      </c>
      <c r="D325" s="20"/>
      <c r="E325" s="18">
        <f>G325*E322</f>
        <v>10.386018237082068</v>
      </c>
      <c r="F325" s="18">
        <f>E325*(365.25/7)</f>
        <v>541.92759444203216</v>
      </c>
      <c r="G325" s="18">
        <v>0.51671732522796354</v>
      </c>
      <c r="I325" s="18">
        <f>F325*H326</f>
        <v>4.2441823588183408E-2</v>
      </c>
    </row>
    <row r="326" spans="1:9">
      <c r="A326" s="18"/>
      <c r="D326" s="3" t="s">
        <v>194</v>
      </c>
      <c r="H326" s="19">
        <f>B552</f>
        <v>7.83164098367817E-5</v>
      </c>
    </row>
    <row r="327" spans="1:9">
      <c r="A327" s="18"/>
      <c r="C327" s="20" t="s">
        <v>195</v>
      </c>
      <c r="D327" s="20"/>
      <c r="E327" s="18">
        <f>G327*E322</f>
        <v>1.4051671732522797</v>
      </c>
      <c r="F327" s="18">
        <f>E327*(365.25/7)</f>
        <v>73.319615718627887</v>
      </c>
      <c r="G327" s="18">
        <v>6.9908814589665649E-2</v>
      </c>
      <c r="I327" s="18">
        <f>F327*H328</f>
        <v>5.6451305568088637E-3</v>
      </c>
    </row>
    <row r="328" spans="1:9">
      <c r="A328" s="18"/>
      <c r="D328" s="3" t="s">
        <v>196</v>
      </c>
      <c r="H328" s="19">
        <f>B536</f>
        <v>7.6993455318596804E-5</v>
      </c>
    </row>
    <row r="329" spans="1:9">
      <c r="A329" s="18"/>
      <c r="C329" s="20" t="s">
        <v>197</v>
      </c>
      <c r="D329" s="20"/>
      <c r="E329" s="18">
        <f>G329*E322</f>
        <v>2.7492401215805478</v>
      </c>
      <c r="F329" s="18">
        <f>E329*(365.25/7)</f>
        <v>143.45142205818502</v>
      </c>
      <c r="G329" s="18">
        <v>0.13677811550151978</v>
      </c>
      <c r="I329" s="18">
        <f>F329*H330</f>
        <v>7.626379576482027E-3</v>
      </c>
    </row>
    <row r="330" spans="1:9">
      <c r="A330" s="18"/>
      <c r="D330" s="3" t="s">
        <v>198</v>
      </c>
      <c r="H330" s="19">
        <f>B554</f>
        <v>5.3163499302144998E-5</v>
      </c>
    </row>
    <row r="331" spans="1:9" s="20" customFormat="1">
      <c r="B331" s="20" t="s">
        <v>199</v>
      </c>
      <c r="E331" s="20">
        <f>E48</f>
        <v>6.5</v>
      </c>
      <c r="F331" s="20">
        <f>E331*(365.25/7)</f>
        <v>339.16071428571428</v>
      </c>
      <c r="G331" s="20">
        <v>1.0098039215686276</v>
      </c>
      <c r="H331" s="30"/>
      <c r="I331" s="20">
        <f>SUM(I332:I334,I335)</f>
        <v>0.14531491700324686</v>
      </c>
    </row>
    <row r="332" spans="1:9">
      <c r="A332" s="18"/>
      <c r="C332" s="20" t="s">
        <v>200</v>
      </c>
      <c r="D332" s="20"/>
      <c r="E332" s="18">
        <f>G332*E331</f>
        <v>2.1029411764705883</v>
      </c>
      <c r="F332" s="18">
        <f>E332*(365.25/7)</f>
        <v>109.72846638655463</v>
      </c>
      <c r="G332" s="18">
        <v>0.3235294117647059</v>
      </c>
      <c r="I332" s="18">
        <f>F332*$H$336</f>
        <v>4.6557206418515983E-2</v>
      </c>
    </row>
    <row r="333" spans="1:9">
      <c r="A333" s="18"/>
      <c r="C333" s="20" t="s">
        <v>201</v>
      </c>
      <c r="D333" s="20"/>
      <c r="E333" s="18">
        <f>G333*E331</f>
        <v>2.1029411764705883</v>
      </c>
      <c r="F333" s="18">
        <f>E333*(365.25/7)</f>
        <v>109.72846638655463</v>
      </c>
      <c r="G333" s="18">
        <v>0.3235294117647059</v>
      </c>
      <c r="I333" s="18">
        <f>F333*$H$336</f>
        <v>4.6557206418515983E-2</v>
      </c>
    </row>
    <row r="334" spans="1:9">
      <c r="A334" s="18"/>
      <c r="C334" s="20" t="s">
        <v>202</v>
      </c>
      <c r="D334" s="20"/>
      <c r="E334" s="18">
        <f>G334*E331</f>
        <v>0.70098039215686292</v>
      </c>
      <c r="F334" s="18">
        <f>E334*(365.25/7)</f>
        <v>36.576155462184886</v>
      </c>
      <c r="G334" s="18">
        <v>0.10784313725490198</v>
      </c>
      <c r="I334" s="18">
        <f>F334*$H$336</f>
        <v>1.5519068806171999E-2</v>
      </c>
    </row>
    <row r="335" spans="1:9">
      <c r="A335" s="18"/>
      <c r="C335" s="20" t="s">
        <v>203</v>
      </c>
      <c r="D335" s="20"/>
      <c r="E335" s="18">
        <f>G335*E331</f>
        <v>1.6568627450980395</v>
      </c>
      <c r="F335" s="18">
        <f>E335*(365.25/7)</f>
        <v>86.452731092436991</v>
      </c>
      <c r="G335" s="18">
        <v>0.25490196078431376</v>
      </c>
      <c r="I335" s="18">
        <f>F335*$H$336</f>
        <v>3.6681435360042904E-2</v>
      </c>
    </row>
    <row r="336" spans="1:9">
      <c r="A336" s="18"/>
      <c r="C336" s="20"/>
      <c r="D336" s="31" t="s">
        <v>204</v>
      </c>
      <c r="H336" s="19">
        <f>B471</f>
        <v>4.2429469718917702E-4</v>
      </c>
    </row>
    <row r="337" spans="1:9" s="20" customFormat="1">
      <c r="B337" s="20" t="s">
        <v>205</v>
      </c>
      <c r="E337" s="20">
        <f>E49</f>
        <v>1.4</v>
      </c>
      <c r="F337" s="20">
        <f>E337*(365.25/7)</f>
        <v>73.05</v>
      </c>
      <c r="G337" s="20">
        <v>1</v>
      </c>
      <c r="H337" s="30"/>
      <c r="I337" s="20">
        <f>F337*H339</f>
        <v>1.4674153014078529E-2</v>
      </c>
    </row>
    <row r="338" spans="1:9">
      <c r="A338" s="18"/>
      <c r="C338" s="20" t="s">
        <v>205</v>
      </c>
      <c r="D338" s="20"/>
      <c r="E338" s="18">
        <f>G338*E337</f>
        <v>1.4</v>
      </c>
      <c r="F338" s="18">
        <f>E338*(365.25/7)</f>
        <v>73.05</v>
      </c>
      <c r="G338" s="18">
        <v>1</v>
      </c>
    </row>
    <row r="339" spans="1:9">
      <c r="A339" s="18"/>
      <c r="C339" s="20"/>
      <c r="D339" s="31" t="s">
        <v>206</v>
      </c>
      <c r="H339" s="19">
        <f>B509</f>
        <v>2.0087820690045899E-4</v>
      </c>
    </row>
    <row r="340" spans="1:9" s="20" customFormat="1">
      <c r="B340" s="20" t="s">
        <v>207</v>
      </c>
      <c r="E340" s="20">
        <f>(E346-SUM(E343,E337,E331,E322,E314,E304))/2</f>
        <v>16.199999999999996</v>
      </c>
      <c r="F340" s="20">
        <f>E340*(365.25/7)</f>
        <v>845.29285714285697</v>
      </c>
      <c r="G340" s="20">
        <v>1</v>
      </c>
      <c r="H340" s="30"/>
      <c r="I340" s="20">
        <f>F340*H342</f>
        <v>0.16980091344862294</v>
      </c>
    </row>
    <row r="341" spans="1:9">
      <c r="A341" s="18"/>
      <c r="C341" s="20" t="s">
        <v>207</v>
      </c>
      <c r="D341" s="20"/>
      <c r="E341" s="18">
        <f>G341*E340</f>
        <v>16.199999999999996</v>
      </c>
      <c r="F341" s="18">
        <f>E341*(365.25/7)</f>
        <v>845.29285714285697</v>
      </c>
      <c r="G341" s="18">
        <v>1</v>
      </c>
    </row>
    <row r="342" spans="1:9">
      <c r="A342" s="18"/>
      <c r="C342" s="20"/>
      <c r="D342" s="31" t="s">
        <v>206</v>
      </c>
      <c r="H342" s="19">
        <f>B509</f>
        <v>2.0087820690045899E-4</v>
      </c>
    </row>
    <row r="343" spans="1:9" s="20" customFormat="1">
      <c r="B343" s="20" t="s">
        <v>208</v>
      </c>
      <c r="E343" s="20">
        <f>E51</f>
        <v>1.6</v>
      </c>
      <c r="F343" s="20">
        <f>E343*(365.25/7)</f>
        <v>83.485714285714295</v>
      </c>
      <c r="G343" s="20">
        <v>1</v>
      </c>
      <c r="H343" s="30"/>
      <c r="I343" s="20">
        <f>F343*H345</f>
        <v>1.677046058751832E-2</v>
      </c>
    </row>
    <row r="344" spans="1:9">
      <c r="A344" s="18"/>
      <c r="C344" s="20" t="s">
        <v>208</v>
      </c>
      <c r="D344" s="20"/>
      <c r="E344" s="18">
        <f>G344*E343</f>
        <v>1.6</v>
      </c>
      <c r="F344" s="18">
        <f>E344*(365.25/7)</f>
        <v>83.485714285714295</v>
      </c>
      <c r="G344" s="18">
        <v>1</v>
      </c>
    </row>
    <row r="345" spans="1:9">
      <c r="A345" s="18"/>
      <c r="C345" s="20"/>
      <c r="D345" s="31" t="s">
        <v>206</v>
      </c>
      <c r="H345" s="19">
        <f>B509</f>
        <v>2.0087820690045899E-4</v>
      </c>
    </row>
    <row r="346" spans="1:9" s="25" customFormat="1">
      <c r="A346" s="25" t="s">
        <v>209</v>
      </c>
      <c r="E346" s="25">
        <f>E43</f>
        <v>82.3</v>
      </c>
      <c r="F346" s="25">
        <f>E346*(365.25/7)</f>
        <v>4294.2964285714288</v>
      </c>
      <c r="H346" s="27"/>
      <c r="I346" s="25">
        <f>SUM(I304,I311,I314,I322,I331,I337,I340,I343)</f>
        <v>0.68465584084161846</v>
      </c>
    </row>
    <row r="347" spans="1:9">
      <c r="C347" s="20"/>
      <c r="D347" s="20"/>
      <c r="F347" s="20"/>
    </row>
    <row r="348" spans="1:9" s="20" customFormat="1">
      <c r="A348" s="20" t="s">
        <v>210</v>
      </c>
      <c r="H348" s="30"/>
    </row>
    <row r="349" spans="1:9" s="20" customFormat="1">
      <c r="B349" s="20" t="s">
        <v>211</v>
      </c>
      <c r="E349" s="20">
        <v>0</v>
      </c>
      <c r="F349" s="20">
        <f>E349*(365.25/7)</f>
        <v>0</v>
      </c>
      <c r="G349" s="20">
        <v>1</v>
      </c>
      <c r="H349" s="30"/>
      <c r="I349" s="20">
        <f>F349*H351</f>
        <v>0</v>
      </c>
    </row>
    <row r="350" spans="1:9">
      <c r="C350" s="20" t="s">
        <v>211</v>
      </c>
      <c r="D350" s="20"/>
      <c r="E350" s="18">
        <f>G350*E349</f>
        <v>0</v>
      </c>
      <c r="F350" s="18">
        <f>E350*(365.25/7)</f>
        <v>0</v>
      </c>
      <c r="G350" s="18">
        <v>1</v>
      </c>
    </row>
    <row r="351" spans="1:9">
      <c r="C351" s="20"/>
      <c r="D351" s="31" t="s">
        <v>212</v>
      </c>
      <c r="H351" s="19">
        <f>B545</f>
        <v>5.0201254900354902E-5</v>
      </c>
    </row>
    <row r="352" spans="1:9" s="20" customFormat="1">
      <c r="B352" s="20" t="s">
        <v>213</v>
      </c>
      <c r="E352" s="20">
        <v>0</v>
      </c>
      <c r="F352" s="20">
        <f>E352*(365.25/7)</f>
        <v>0</v>
      </c>
      <c r="G352" s="20">
        <v>1</v>
      </c>
      <c r="H352" s="30"/>
      <c r="I352" s="20">
        <f>F352*H354</f>
        <v>0</v>
      </c>
    </row>
    <row r="353" spans="1:9">
      <c r="C353" s="20" t="s">
        <v>213</v>
      </c>
      <c r="D353" s="20"/>
      <c r="E353" s="18">
        <f>G353*E352</f>
        <v>0</v>
      </c>
      <c r="F353" s="18">
        <f>E353*(365.25/7)</f>
        <v>0</v>
      </c>
      <c r="G353" s="18">
        <v>1</v>
      </c>
    </row>
    <row r="354" spans="1:9">
      <c r="C354" s="20"/>
      <c r="D354" s="31" t="s">
        <v>214</v>
      </c>
      <c r="H354" s="19">
        <f>B546</f>
        <v>6.5532644314399599E-5</v>
      </c>
    </row>
    <row r="355" spans="1:9" s="20" customFormat="1">
      <c r="B355" s="20" t="s">
        <v>215</v>
      </c>
      <c r="E355" s="20">
        <v>0</v>
      </c>
      <c r="F355" s="20">
        <f>E355*(365.25/7)</f>
        <v>0</v>
      </c>
      <c r="G355" s="20">
        <v>1</v>
      </c>
      <c r="H355" s="30"/>
      <c r="I355" s="20">
        <f>F355*H357</f>
        <v>0</v>
      </c>
    </row>
    <row r="356" spans="1:9">
      <c r="C356" s="20" t="s">
        <v>215</v>
      </c>
      <c r="D356" s="20"/>
      <c r="E356" s="18">
        <f>G356*E355</f>
        <v>0</v>
      </c>
      <c r="F356" s="18">
        <f>E356*(365.25/7)</f>
        <v>0</v>
      </c>
      <c r="G356" s="18">
        <v>1</v>
      </c>
    </row>
    <row r="357" spans="1:9">
      <c r="C357" s="20"/>
      <c r="D357" s="31" t="s">
        <v>216</v>
      </c>
      <c r="H357" s="19">
        <f>B547</f>
        <v>1.1039136985490801E-4</v>
      </c>
    </row>
    <row r="358" spans="1:9" s="20" customFormat="1">
      <c r="B358" s="20" t="s">
        <v>217</v>
      </c>
      <c r="E358" s="20">
        <v>0</v>
      </c>
      <c r="F358" s="20">
        <f>E358*(365.25/7)</f>
        <v>0</v>
      </c>
      <c r="G358" s="20">
        <v>1</v>
      </c>
      <c r="H358" s="30"/>
      <c r="I358" s="20">
        <f>F358*H360</f>
        <v>0</v>
      </c>
    </row>
    <row r="359" spans="1:9">
      <c r="C359" s="20" t="s">
        <v>217</v>
      </c>
      <c r="D359" s="20"/>
      <c r="E359" s="18">
        <f>G359*E358</f>
        <v>0</v>
      </c>
      <c r="F359" s="18">
        <f>E359*(365.25/7)</f>
        <v>0</v>
      </c>
      <c r="G359" s="18">
        <v>1</v>
      </c>
    </row>
    <row r="360" spans="1:9">
      <c r="C360" s="20"/>
      <c r="D360" s="31" t="s">
        <v>218</v>
      </c>
      <c r="H360" s="19">
        <f>B548</f>
        <v>1.0301268784132101E-4</v>
      </c>
    </row>
    <row r="361" spans="1:9" s="25" customFormat="1">
      <c r="A361" s="25" t="s">
        <v>219</v>
      </c>
      <c r="E361" s="25">
        <v>0</v>
      </c>
      <c r="F361" s="25">
        <f>E361*(365.25/7)</f>
        <v>0</v>
      </c>
      <c r="H361" s="34"/>
      <c r="I361" s="26">
        <f>SUM(I349,I352,I355,I358)</f>
        <v>0</v>
      </c>
    </row>
    <row r="362" spans="1:9">
      <c r="C362" s="20"/>
      <c r="D362" s="20"/>
      <c r="F362" s="20"/>
    </row>
    <row r="363" spans="1:9" s="20" customFormat="1">
      <c r="A363" s="20" t="s">
        <v>220</v>
      </c>
      <c r="H363" s="30"/>
    </row>
    <row r="364" spans="1:9" s="20" customFormat="1">
      <c r="B364" s="20" t="s">
        <v>221</v>
      </c>
      <c r="E364" s="20">
        <f>E54</f>
        <v>13.8</v>
      </c>
      <c r="F364" s="20">
        <f>E364*(365.25/7)</f>
        <v>720.0642857142858</v>
      </c>
      <c r="G364" s="20">
        <v>0.98571428571428577</v>
      </c>
      <c r="H364" s="30"/>
      <c r="I364" s="20">
        <f>SUM(I365,I367,I369)</f>
        <v>4.6537238678475271E-2</v>
      </c>
    </row>
    <row r="365" spans="1:9">
      <c r="C365" s="20" t="s">
        <v>222</v>
      </c>
      <c r="D365" s="20"/>
      <c r="E365" s="18">
        <f>G365*E364</f>
        <v>4.9942857142857147</v>
      </c>
      <c r="F365" s="18">
        <f>E365*(365.25/7)</f>
        <v>260.59469387755104</v>
      </c>
      <c r="G365" s="18">
        <v>0.3619047619047619</v>
      </c>
      <c r="I365" s="18">
        <f>F365*H366</f>
        <v>1.6382986159095454E-2</v>
      </c>
    </row>
    <row r="366" spans="1:9">
      <c r="C366" s="20"/>
      <c r="D366" s="31" t="s">
        <v>223</v>
      </c>
      <c r="H366" s="19">
        <f>B556</f>
        <v>6.2867688959137197E-5</v>
      </c>
    </row>
    <row r="367" spans="1:9">
      <c r="C367" s="20" t="s">
        <v>224</v>
      </c>
      <c r="D367" s="20">
        <f>F364-SUM(F365,F369)</f>
        <v>10.286632653061247</v>
      </c>
      <c r="E367" s="18" t="s">
        <v>41</v>
      </c>
      <c r="F367" s="20" t="e">
        <f>E367*(365.25/7)</f>
        <v>#VALUE!</v>
      </c>
      <c r="G367" s="18">
        <v>1.4285714285714235E-2</v>
      </c>
      <c r="I367" s="18">
        <f>D367*H368</f>
        <v>1.91515795567581E-3</v>
      </c>
    </row>
    <row r="368" spans="1:9">
      <c r="C368" s="20"/>
      <c r="D368" s="31" t="s">
        <v>116</v>
      </c>
      <c r="F368" s="20"/>
      <c r="H368" s="19">
        <f>B482</f>
        <v>1.86179289206548E-4</v>
      </c>
    </row>
    <row r="369" spans="1:9">
      <c r="C369" s="20" t="s">
        <v>225</v>
      </c>
      <c r="D369" s="20"/>
      <c r="E369" s="18">
        <f>G369*E364</f>
        <v>8.6085714285714285</v>
      </c>
      <c r="F369" s="18">
        <f>E369*(365.25/7)</f>
        <v>449.18295918367346</v>
      </c>
      <c r="G369" s="18">
        <v>0.62380952380952381</v>
      </c>
      <c r="I369" s="18">
        <f>F369*H370</f>
        <v>2.8239094563704003E-2</v>
      </c>
    </row>
    <row r="370" spans="1:9">
      <c r="C370" s="20"/>
      <c r="D370" s="29" t="s">
        <v>223</v>
      </c>
      <c r="H370" s="19">
        <f>B556</f>
        <v>6.2867688959137197E-5</v>
      </c>
    </row>
    <row r="371" spans="1:9" s="20" customFormat="1">
      <c r="B371" s="20" t="s">
        <v>226</v>
      </c>
      <c r="E371" s="20" t="s">
        <v>41</v>
      </c>
      <c r="F371" s="20" t="e">
        <f>E371*(365.25/7)</f>
        <v>#VALUE!</v>
      </c>
      <c r="G371" s="20">
        <v>1</v>
      </c>
      <c r="H371" s="30"/>
      <c r="I371" s="20">
        <f>0</f>
        <v>0</v>
      </c>
    </row>
    <row r="372" spans="1:9">
      <c r="C372" s="20" t="s">
        <v>226</v>
      </c>
      <c r="D372" s="20"/>
      <c r="E372" s="18" t="s">
        <v>41</v>
      </c>
      <c r="F372" s="20" t="e">
        <f>E372*(365.25/7)</f>
        <v>#VALUE!</v>
      </c>
      <c r="G372" s="18">
        <v>1</v>
      </c>
    </row>
    <row r="373" spans="1:9" s="20" customFormat="1">
      <c r="B373" s="20" t="s">
        <v>227</v>
      </c>
      <c r="E373" s="20">
        <f>E56</f>
        <v>7.6</v>
      </c>
      <c r="F373" s="20">
        <f>E373*(365.25/7)</f>
        <v>396.55714285714288</v>
      </c>
      <c r="G373" s="20">
        <v>0.99310344827586206</v>
      </c>
      <c r="H373" s="30"/>
      <c r="I373" s="20">
        <f>SUM(I374,I375)</f>
        <v>6.8920581669934242E-2</v>
      </c>
    </row>
    <row r="374" spans="1:9">
      <c r="C374" s="20" t="s">
        <v>228</v>
      </c>
      <c r="D374" s="20"/>
      <c r="E374" s="18">
        <f>G374*E373</f>
        <v>1.6248275862068966</v>
      </c>
      <c r="F374" s="18">
        <f>E374*(365.25/7)</f>
        <v>84.781182266009864</v>
      </c>
      <c r="G374" s="18">
        <v>0.21379310344827587</v>
      </c>
      <c r="I374" s="18">
        <f>F374*H376</f>
        <v>1.4837069665055288E-2</v>
      </c>
    </row>
    <row r="375" spans="1:9">
      <c r="C375" s="20" t="s">
        <v>229</v>
      </c>
      <c r="D375" s="20"/>
      <c r="E375" s="18">
        <f>G375*E373</f>
        <v>5.9227586206896552</v>
      </c>
      <c r="F375" s="18">
        <f>E375*(365.25/7)</f>
        <v>309.04108374384236</v>
      </c>
      <c r="G375" s="18">
        <v>0.77931034482758621</v>
      </c>
      <c r="I375" s="18">
        <f>F375*H376</f>
        <v>5.4083512004878952E-2</v>
      </c>
    </row>
    <row r="376" spans="1:9">
      <c r="C376" s="20"/>
      <c r="D376" s="31" t="s">
        <v>120</v>
      </c>
      <c r="H376" s="19">
        <f>B485</f>
        <v>1.7500427887998099E-4</v>
      </c>
      <c r="I376" s="33"/>
    </row>
    <row r="377" spans="1:9" s="20" customFormat="1">
      <c r="B377" s="20" t="s">
        <v>230</v>
      </c>
      <c r="E377" s="20">
        <f>E57</f>
        <v>24.8</v>
      </c>
      <c r="F377" s="20">
        <f>E377*(365.25/7)</f>
        <v>1294.0285714285715</v>
      </c>
      <c r="G377" s="20">
        <v>0.99760191846522783</v>
      </c>
      <c r="H377" s="30"/>
      <c r="I377" s="20">
        <f>SUM(I378,I380,I381,I382,I383,I384,I385)</f>
        <v>5.2978981127912203E-2</v>
      </c>
    </row>
    <row r="378" spans="1:9">
      <c r="A378" s="18"/>
      <c r="C378" s="20" t="s">
        <v>231</v>
      </c>
      <c r="D378" s="20"/>
      <c r="E378" s="18">
        <f>G378*E377</f>
        <v>4.1035971223021583</v>
      </c>
      <c r="F378" s="18">
        <f>E378*(365.25/7)</f>
        <v>214.11983556012333</v>
      </c>
      <c r="G378" s="18">
        <v>0.16546762589928057</v>
      </c>
      <c r="I378" s="18">
        <f>F378*H379</f>
        <v>8.4792629780161451E-3</v>
      </c>
    </row>
    <row r="379" spans="1:9">
      <c r="A379" s="18"/>
      <c r="C379" s="20"/>
      <c r="D379" s="3" t="s">
        <v>231</v>
      </c>
      <c r="H379" s="19">
        <f>B524</f>
        <v>3.9600548710655201E-5</v>
      </c>
    </row>
    <row r="380" spans="1:9">
      <c r="A380" s="18"/>
      <c r="C380" s="20" t="s">
        <v>232</v>
      </c>
      <c r="D380" s="20"/>
      <c r="E380" s="18">
        <f>G380*E377</f>
        <v>1.6057553956834534</v>
      </c>
      <c r="F380" s="18">
        <f t="shared" ref="F380:F385" si="2">E380*(365.25/7)</f>
        <v>83.786022610483059</v>
      </c>
      <c r="G380" s="18">
        <v>6.4748201438848921E-2</v>
      </c>
      <c r="I380" s="18">
        <f>F380*H386</f>
        <v>3.4625140923550254E-3</v>
      </c>
    </row>
    <row r="381" spans="1:9">
      <c r="A381" s="18"/>
      <c r="C381" s="20" t="s">
        <v>233</v>
      </c>
      <c r="D381" s="20"/>
      <c r="E381" s="18">
        <f>G381*E377</f>
        <v>1.2489208633093525</v>
      </c>
      <c r="F381" s="18">
        <f t="shared" si="2"/>
        <v>65.166906474820138</v>
      </c>
      <c r="G381" s="18">
        <v>5.0359712230215826E-2</v>
      </c>
      <c r="I381" s="18">
        <f>F381*H386</f>
        <v>2.69306651627613E-3</v>
      </c>
    </row>
    <row r="382" spans="1:9">
      <c r="A382" s="18"/>
      <c r="C382" s="20" t="s">
        <v>234</v>
      </c>
      <c r="D382" s="20"/>
      <c r="E382" s="18">
        <f>G382*E377</f>
        <v>4.1035971223021583</v>
      </c>
      <c r="F382" s="18">
        <f t="shared" si="2"/>
        <v>214.11983556012333</v>
      </c>
      <c r="G382" s="18">
        <v>0.16546762589928057</v>
      </c>
      <c r="I382" s="18">
        <f>F382*$H$386</f>
        <v>8.8486471249072853E-3</v>
      </c>
    </row>
    <row r="383" spans="1:9">
      <c r="A383" s="18"/>
      <c r="C383" s="20" t="s">
        <v>235</v>
      </c>
      <c r="D383" s="20"/>
      <c r="E383" s="18">
        <f>G383*E377</f>
        <v>5.4119904076738603</v>
      </c>
      <c r="F383" s="18">
        <f t="shared" si="2"/>
        <v>282.38992805755396</v>
      </c>
      <c r="G383" s="18">
        <v>0.21822541966426856</v>
      </c>
      <c r="I383" s="18">
        <f>F383*H386</f>
        <v>1.1669954903863231E-2</v>
      </c>
    </row>
    <row r="384" spans="1:9">
      <c r="A384" s="18"/>
      <c r="C384" s="20" t="s">
        <v>236</v>
      </c>
      <c r="D384" s="20"/>
      <c r="E384" s="18">
        <f>G384*E377</f>
        <v>6.7203836930455632</v>
      </c>
      <c r="F384" s="18">
        <f t="shared" si="2"/>
        <v>350.66002055498456</v>
      </c>
      <c r="G384" s="18">
        <v>0.27098321342925658</v>
      </c>
      <c r="I384" s="18">
        <f>F384*H386</f>
        <v>1.4491262682819176E-2</v>
      </c>
    </row>
    <row r="385" spans="1:9">
      <c r="A385" s="18"/>
      <c r="C385" s="20" t="s">
        <v>237</v>
      </c>
      <c r="D385" s="20"/>
      <c r="E385" s="18">
        <f>G385*E377</f>
        <v>1.5462829736211032</v>
      </c>
      <c r="F385" s="18">
        <f t="shared" si="2"/>
        <v>80.682836587872572</v>
      </c>
      <c r="G385" s="18">
        <v>6.235011990407674E-2</v>
      </c>
      <c r="I385" s="18">
        <f>F385*H386</f>
        <v>3.3342728296752093E-3</v>
      </c>
    </row>
    <row r="386" spans="1:9">
      <c r="A386" s="18"/>
      <c r="C386" s="20"/>
      <c r="D386" s="3" t="s">
        <v>238</v>
      </c>
      <c r="H386" s="19">
        <f>B525</f>
        <v>4.1325676819056998E-5</v>
      </c>
    </row>
    <row r="387" spans="1:9" s="20" customFormat="1">
      <c r="B387" s="20" t="s">
        <v>239</v>
      </c>
      <c r="E387" s="20">
        <f>E58</f>
        <v>3.6</v>
      </c>
      <c r="F387" s="20">
        <f>E387*(365.25/7)</f>
        <v>187.84285714285716</v>
      </c>
      <c r="G387" s="20">
        <v>1</v>
      </c>
      <c r="H387" s="30"/>
      <c r="I387" s="20">
        <f>F387*H390</f>
        <v>7.2418566293217333E-3</v>
      </c>
    </row>
    <row r="388" spans="1:9">
      <c r="A388" s="18"/>
      <c r="C388" s="20" t="s">
        <v>240</v>
      </c>
      <c r="D388" s="20"/>
      <c r="E388" s="18">
        <f>G388*E387</f>
        <v>3.6</v>
      </c>
      <c r="F388" s="18">
        <f>E388*(365.25/7)</f>
        <v>187.84285714285716</v>
      </c>
      <c r="G388" s="18">
        <v>1</v>
      </c>
    </row>
    <row r="389" spans="1:9">
      <c r="A389" s="18"/>
      <c r="C389" s="20" t="s">
        <v>241</v>
      </c>
      <c r="D389" s="20"/>
      <c r="E389" s="18" t="s">
        <v>242</v>
      </c>
      <c r="F389" s="18" t="e">
        <f>E389*(365.25/7)</f>
        <v>#VALUE!</v>
      </c>
    </row>
    <row r="390" spans="1:9">
      <c r="A390" s="18"/>
      <c r="C390" s="20"/>
      <c r="D390" s="31" t="s">
        <v>243</v>
      </c>
      <c r="H390" s="19">
        <f>B523</f>
        <v>3.8552738919501202E-5</v>
      </c>
    </row>
    <row r="391" spans="1:9" s="20" customFormat="1">
      <c r="B391" s="20" t="s">
        <v>244</v>
      </c>
      <c r="E391" s="20">
        <f>E400-SUM(E364,E373,E377,E387)</f>
        <v>4.6999999999999957</v>
      </c>
      <c r="F391" s="20">
        <f>E391*(365.25/7)</f>
        <v>245.2392857142855</v>
      </c>
      <c r="G391" s="20">
        <v>1</v>
      </c>
      <c r="H391" s="30"/>
      <c r="I391" s="20">
        <f>SUM(I392,I394,I398)</f>
        <v>1.9856744881333502E-2</v>
      </c>
    </row>
    <row r="392" spans="1:9">
      <c r="A392" s="18"/>
      <c r="C392" s="20" t="s">
        <v>245</v>
      </c>
      <c r="D392" s="20"/>
      <c r="E392" s="18">
        <f>G392*E391</f>
        <v>0.87037037037036968</v>
      </c>
      <c r="F392" s="18">
        <f>E392*(365.25/7)</f>
        <v>45.414682539682502</v>
      </c>
      <c r="G392" s="18">
        <v>0.1851851851851852</v>
      </c>
      <c r="I392" s="18">
        <f>F392*H393</f>
        <v>4.4715582252533703E-3</v>
      </c>
    </row>
    <row r="393" spans="1:9">
      <c r="A393" s="18"/>
      <c r="C393" s="20"/>
      <c r="D393" s="31" t="s">
        <v>246</v>
      </c>
      <c r="H393" s="19">
        <f>B557</f>
        <v>9.8460629364659905E-5</v>
      </c>
    </row>
    <row r="394" spans="1:9">
      <c r="C394" s="20" t="s">
        <v>247</v>
      </c>
      <c r="D394" s="20"/>
      <c r="E394" s="18">
        <f>G394*E391</f>
        <v>0.98641975308641894</v>
      </c>
      <c r="F394" s="18">
        <f>E394*(365.25/7)</f>
        <v>51.469973544973506</v>
      </c>
      <c r="G394" s="18">
        <v>0.20987654320987656</v>
      </c>
      <c r="I394" s="18">
        <f>F394*H395</f>
        <v>3.9628511083842771E-3</v>
      </c>
    </row>
    <row r="395" spans="1:9">
      <c r="C395" s="20"/>
      <c r="D395" s="31" t="s">
        <v>196</v>
      </c>
      <c r="H395" s="19">
        <f>B536</f>
        <v>7.6993455318596804E-5</v>
      </c>
    </row>
    <row r="396" spans="1:9">
      <c r="C396" s="20" t="s">
        <v>248</v>
      </c>
      <c r="D396" s="32">
        <f>F391-SUM(F392,F394,F398)</f>
        <v>0</v>
      </c>
      <c r="E396" s="18" t="s">
        <v>41</v>
      </c>
      <c r="F396" s="18" t="e">
        <f>E396*(365.25/7)</f>
        <v>#VALUE!</v>
      </c>
      <c r="G396" s="18">
        <v>0</v>
      </c>
      <c r="I396" s="18">
        <v>0</v>
      </c>
    </row>
    <row r="397" spans="1:9">
      <c r="C397" s="20"/>
      <c r="D397" s="31" t="s">
        <v>248</v>
      </c>
      <c r="H397" s="19">
        <f>B531</f>
        <v>1.15280506405685E-4</v>
      </c>
    </row>
    <row r="398" spans="1:9">
      <c r="C398" s="20" t="s">
        <v>249</v>
      </c>
      <c r="D398" s="20"/>
      <c r="E398" s="18">
        <f>G398*E391</f>
        <v>2.8432098765432072</v>
      </c>
      <c r="F398" s="18">
        <f>E398*(365.25/7)</f>
        <v>148.3546296296295</v>
      </c>
      <c r="G398" s="18">
        <v>0.60493827160493829</v>
      </c>
      <c r="I398" s="18">
        <f>F398*H399</f>
        <v>1.1422335547695856E-2</v>
      </c>
    </row>
    <row r="399" spans="1:9">
      <c r="C399" s="20"/>
      <c r="D399" s="31" t="s">
        <v>196</v>
      </c>
      <c r="H399" s="19">
        <f>B536</f>
        <v>7.6993455318596804E-5</v>
      </c>
    </row>
    <row r="400" spans="1:9" s="25" customFormat="1">
      <c r="A400" s="25" t="s">
        <v>250</v>
      </c>
      <c r="E400" s="25">
        <f>E53</f>
        <v>54.5</v>
      </c>
      <c r="F400" s="25">
        <f>E400*(365.25/7)</f>
        <v>2843.7321428571431</v>
      </c>
      <c r="H400" s="27"/>
      <c r="I400" s="25">
        <f>SUM(I364,I371,I373,I377,I387,I391)</f>
        <v>0.19553540298697697</v>
      </c>
    </row>
    <row r="401" spans="1:9">
      <c r="C401" s="20"/>
      <c r="D401" s="20"/>
      <c r="F401" s="20"/>
    </row>
    <row r="402" spans="1:9" s="20" customFormat="1">
      <c r="A402" s="20" t="s">
        <v>251</v>
      </c>
      <c r="H402" s="30"/>
    </row>
    <row r="403" spans="1:9" s="20" customFormat="1">
      <c r="B403" s="20" t="s">
        <v>252</v>
      </c>
      <c r="E403" s="20">
        <f>E61</f>
        <v>18.100000000000001</v>
      </c>
      <c r="F403" s="20">
        <f>E403*(365.25/7)</f>
        <v>944.43214285714294</v>
      </c>
      <c r="G403" s="20">
        <v>0.9659574468085107</v>
      </c>
      <c r="H403" s="30"/>
      <c r="I403" s="20">
        <f>F403*H408</f>
        <v>3.6410445830756491E-2</v>
      </c>
    </row>
    <row r="404" spans="1:9">
      <c r="C404" s="20" t="s">
        <v>253</v>
      </c>
      <c r="D404" s="20"/>
      <c r="E404" s="18">
        <f>G404*E403</f>
        <v>16.662269503546103</v>
      </c>
      <c r="F404" s="18">
        <f>E404*(365.25/7)</f>
        <v>869.41341945288775</v>
      </c>
      <c r="G404" s="18">
        <v>0.92056737588652493</v>
      </c>
    </row>
    <row r="405" spans="1:9">
      <c r="C405" s="20" t="s">
        <v>254</v>
      </c>
      <c r="D405" s="20"/>
      <c r="E405" s="18">
        <f>G405*E403</f>
        <v>0.82156028368794343</v>
      </c>
      <c r="F405" s="18">
        <f>E405*(365.25/7)</f>
        <v>42.867841945288767</v>
      </c>
      <c r="G405" s="18">
        <v>4.5390070921985819E-2</v>
      </c>
    </row>
    <row r="406" spans="1:9">
      <c r="C406" s="20" t="s">
        <v>255</v>
      </c>
      <c r="D406" s="20"/>
      <c r="E406" s="18" t="s">
        <v>41</v>
      </c>
      <c r="F406" s="18" t="e">
        <f>E406*(365.25/7)</f>
        <v>#VALUE!</v>
      </c>
      <c r="G406" s="18">
        <v>3.40425531914893E-2</v>
      </c>
    </row>
    <row r="407" spans="1:9">
      <c r="C407" s="20" t="s">
        <v>256</v>
      </c>
      <c r="D407" s="20"/>
      <c r="E407" s="18">
        <f>G407*E403</f>
        <v>0.56482269503546112</v>
      </c>
      <c r="F407" s="18">
        <f>E407*(365.25/7)</f>
        <v>29.471641337386025</v>
      </c>
      <c r="G407" s="18">
        <v>3.1205673758865252E-2</v>
      </c>
    </row>
    <row r="408" spans="1:9">
      <c r="C408" s="20"/>
      <c r="D408" s="31" t="s">
        <v>243</v>
      </c>
      <c r="H408" s="19">
        <f>B523</f>
        <v>3.8552738919501202E-5</v>
      </c>
    </row>
    <row r="409" spans="1:9" s="20" customFormat="1">
      <c r="B409" s="20" t="s">
        <v>257</v>
      </c>
      <c r="E409" s="20">
        <f>E62</f>
        <v>1.2</v>
      </c>
      <c r="F409" s="20">
        <f>E409*(365.25/7)</f>
        <v>62.614285714285714</v>
      </c>
      <c r="G409" s="20">
        <v>1</v>
      </c>
      <c r="H409" s="30"/>
      <c r="I409" s="20">
        <f>F409*H411</f>
        <v>2.4139522097739109E-3</v>
      </c>
    </row>
    <row r="410" spans="1:9">
      <c r="C410" s="20" t="s">
        <v>257</v>
      </c>
      <c r="D410" s="20"/>
      <c r="E410" s="18">
        <f>G410*E409</f>
        <v>1.2</v>
      </c>
      <c r="F410" s="18">
        <f>E410*(365.25/7)</f>
        <v>62.614285714285714</v>
      </c>
      <c r="G410" s="18">
        <v>1</v>
      </c>
    </row>
    <row r="411" spans="1:9">
      <c r="C411" s="20"/>
      <c r="D411" s="31" t="s">
        <v>243</v>
      </c>
      <c r="H411" s="19">
        <f>B523</f>
        <v>3.8552738919501202E-5</v>
      </c>
    </row>
    <row r="412" spans="1:9" s="20" customFormat="1">
      <c r="B412" s="20" t="s">
        <v>258</v>
      </c>
      <c r="E412" s="20">
        <f>E63</f>
        <v>4</v>
      </c>
      <c r="F412" s="20">
        <f>E412*(365.25/7)</f>
        <v>208.71428571428572</v>
      </c>
      <c r="G412" s="20">
        <v>1</v>
      </c>
      <c r="H412" s="30"/>
      <c r="I412" s="20">
        <f>0</f>
        <v>0</v>
      </c>
    </row>
    <row r="413" spans="1:9">
      <c r="C413" s="20" t="s">
        <v>258</v>
      </c>
      <c r="D413" s="20"/>
      <c r="E413" s="18">
        <f>G413*E412</f>
        <v>4</v>
      </c>
      <c r="F413" s="18">
        <f>E413*(365.25/7)</f>
        <v>208.71428571428572</v>
      </c>
      <c r="G413" s="18">
        <v>1</v>
      </c>
    </row>
    <row r="414" spans="1:9" s="20" customFormat="1">
      <c r="B414" s="20" t="s">
        <v>259</v>
      </c>
      <c r="E414" s="20">
        <f>E424-SUM(E418,E412,E409,E403)</f>
        <v>0.79999999999999716</v>
      </c>
      <c r="F414" s="20">
        <f>E414*(365.25/7)</f>
        <v>41.742857142856998</v>
      </c>
      <c r="G414" s="20">
        <v>1</v>
      </c>
      <c r="H414" s="30"/>
      <c r="I414" s="20">
        <f>F414*AVERAGE(H416:H417)</f>
        <v>4.8205490836271811E-3</v>
      </c>
    </row>
    <row r="415" spans="1:9">
      <c r="C415" s="20" t="s">
        <v>259</v>
      </c>
      <c r="D415" s="20"/>
      <c r="E415" s="18">
        <f>G415*E414</f>
        <v>0.79999999999999716</v>
      </c>
      <c r="F415" s="18">
        <f>E415*(365.25/7)</f>
        <v>41.742857142856998</v>
      </c>
      <c r="G415" s="18">
        <v>1</v>
      </c>
    </row>
    <row r="416" spans="1:9">
      <c r="C416" s="20"/>
      <c r="D416" s="1" t="s">
        <v>90</v>
      </c>
      <c r="H416" s="19">
        <f>B541</f>
        <v>1.5141898909884401E-4</v>
      </c>
    </row>
    <row r="417" spans="1:12">
      <c r="C417" s="20"/>
      <c r="D417" s="1" t="s">
        <v>260</v>
      </c>
      <c r="H417" s="19">
        <f>B542</f>
        <v>7.9545032703964901E-5</v>
      </c>
    </row>
    <row r="418" spans="1:12" s="20" customFormat="1">
      <c r="B418" s="20" t="s">
        <v>261</v>
      </c>
      <c r="E418" s="20">
        <f>E65</f>
        <v>2.8</v>
      </c>
      <c r="F418" s="20">
        <f>E418*(365.25/7)</f>
        <v>146.1</v>
      </c>
      <c r="G418" s="20">
        <v>1</v>
      </c>
      <c r="H418" s="30"/>
      <c r="I418" s="20">
        <f>F418*AVERAGE(H420:H422)</f>
        <v>0.10391880302046745</v>
      </c>
    </row>
    <row r="419" spans="1:12">
      <c r="C419" s="20" t="s">
        <v>261</v>
      </c>
      <c r="D419" s="20"/>
      <c r="E419" s="18">
        <f>G419*E418</f>
        <v>2.8</v>
      </c>
      <c r="F419" s="18">
        <f>E419*(365.25/7)</f>
        <v>146.1</v>
      </c>
      <c r="G419" s="18">
        <v>1</v>
      </c>
    </row>
    <row r="420" spans="1:12">
      <c r="C420" s="20"/>
      <c r="D420" s="3" t="s">
        <v>194</v>
      </c>
      <c r="H420" s="19">
        <f>B552</f>
        <v>7.83164098367817E-5</v>
      </c>
    </row>
    <row r="421" spans="1:12">
      <c r="C421" s="20"/>
      <c r="D421" s="29" t="s">
        <v>153</v>
      </c>
      <c r="H421" s="19">
        <f>B511</f>
        <v>1.8306230266686399E-3</v>
      </c>
    </row>
    <row r="422" spans="1:12">
      <c r="C422" s="20"/>
      <c r="D422" s="28" t="s">
        <v>262</v>
      </c>
      <c r="F422" s="20"/>
      <c r="H422" s="19">
        <f>B510</f>
        <v>2.2491688835017299E-4</v>
      </c>
    </row>
    <row r="423" spans="1:12">
      <c r="C423" s="20"/>
      <c r="D423" s="20"/>
    </row>
    <row r="424" spans="1:12" s="25" customFormat="1">
      <c r="A424" s="25" t="s">
        <v>263</v>
      </c>
      <c r="E424" s="25">
        <f>E60</f>
        <v>26.9</v>
      </c>
      <c r="F424" s="25">
        <f>E424*(365.25/7)</f>
        <v>1403.6035714285715</v>
      </c>
      <c r="H424" s="27"/>
      <c r="I424" s="25">
        <f>SUM(I403,I409,I412,I414,I418)</f>
        <v>0.14756375014462503</v>
      </c>
    </row>
    <row r="425" spans="1:12">
      <c r="F425" s="20"/>
    </row>
    <row r="426" spans="1:12" s="25" customFormat="1">
      <c r="A426" s="25" t="s">
        <v>264</v>
      </c>
      <c r="E426" s="25">
        <v>0</v>
      </c>
      <c r="F426" s="25">
        <f>E426*(365.25/7)</f>
        <v>0</v>
      </c>
      <c r="H426" s="27"/>
      <c r="I426" s="25">
        <f>0</f>
        <v>0</v>
      </c>
    </row>
    <row r="427" spans="1:12">
      <c r="F427" s="20"/>
    </row>
    <row r="428" spans="1:12" s="25" customFormat="1">
      <c r="A428" s="25" t="s">
        <v>265</v>
      </c>
      <c r="E428" s="25">
        <f>E3</f>
        <v>601.29999999999995</v>
      </c>
      <c r="F428" s="25">
        <f>E428*(365.25/7)</f>
        <v>31374.974999999999</v>
      </c>
      <c r="H428" s="27"/>
      <c r="I428" s="26">
        <f>SUM(I424,I400,I361,I346,I301,I289,I251,I234,I200,I154,I135,I122)</f>
        <v>13.257726638921191</v>
      </c>
    </row>
    <row r="431" spans="1:12" s="21" customFormat="1">
      <c r="A431" s="20" t="s">
        <v>266</v>
      </c>
      <c r="B431" s="20" t="s">
        <v>381</v>
      </c>
      <c r="C431" s="20" t="s">
        <v>296</v>
      </c>
      <c r="D431" s="18"/>
      <c r="E431" s="18"/>
      <c r="F431" s="18"/>
      <c r="G431" s="18"/>
      <c r="H431" s="19"/>
      <c r="I431" s="18"/>
      <c r="J431" s="18"/>
      <c r="K431" s="18"/>
      <c r="L431" s="18"/>
    </row>
    <row r="432" spans="1:12" s="21" customFormat="1">
      <c r="A432" s="20" t="s">
        <v>268</v>
      </c>
      <c r="B432" s="18">
        <f>I122</f>
        <v>4.4729811368963599</v>
      </c>
      <c r="C432" s="18">
        <v>6.2886743059876515</v>
      </c>
      <c r="D432" s="18"/>
      <c r="E432" s="18"/>
      <c r="F432" s="18"/>
      <c r="G432" s="18"/>
      <c r="H432" s="19"/>
      <c r="I432" s="18"/>
      <c r="J432" s="18"/>
      <c r="K432" s="18"/>
      <c r="L432" s="18"/>
    </row>
    <row r="433" spans="1:12" s="21" customFormat="1">
      <c r="A433" s="20" t="s">
        <v>269</v>
      </c>
      <c r="B433" s="18">
        <f>I135</f>
        <v>0.30691403330055289</v>
      </c>
      <c r="C433" s="18">
        <v>0.47695342000370855</v>
      </c>
      <c r="D433" s="18"/>
      <c r="E433" s="18"/>
      <c r="F433" s="18"/>
      <c r="G433" s="18"/>
      <c r="H433" s="19"/>
      <c r="I433" s="18"/>
      <c r="J433" s="18"/>
      <c r="K433" s="18"/>
      <c r="L433" s="18"/>
    </row>
    <row r="434" spans="1:12" s="21" customFormat="1">
      <c r="A434" s="20" t="s">
        <v>270</v>
      </c>
      <c r="B434" s="18">
        <f>I154</f>
        <v>0.18976152793808598</v>
      </c>
      <c r="C434" s="18">
        <v>1.0573878879794114</v>
      </c>
      <c r="D434" s="18"/>
      <c r="E434" s="18"/>
      <c r="F434" s="18"/>
      <c r="G434" s="18"/>
      <c r="H434" s="19"/>
      <c r="I434" s="18"/>
      <c r="J434" s="18"/>
      <c r="K434" s="18"/>
      <c r="L434" s="18"/>
    </row>
    <row r="435" spans="1:12" s="21" customFormat="1">
      <c r="A435" s="20" t="s">
        <v>271</v>
      </c>
      <c r="B435" s="18">
        <f>I200</f>
        <v>3.7829335661725554</v>
      </c>
      <c r="C435" s="18">
        <v>4.6912706630914327</v>
      </c>
      <c r="D435" s="18"/>
      <c r="E435" s="18"/>
      <c r="F435" s="18"/>
      <c r="G435" s="18"/>
      <c r="H435" s="19"/>
      <c r="I435" s="18"/>
      <c r="J435" s="18"/>
      <c r="K435" s="18"/>
      <c r="L435" s="18"/>
    </row>
    <row r="436" spans="1:12" s="21" customFormat="1">
      <c r="A436" s="20" t="s">
        <v>272</v>
      </c>
      <c r="B436" s="18">
        <f>I234</f>
        <v>0.31011118205632909</v>
      </c>
      <c r="C436" s="18">
        <v>0.76488209601336243</v>
      </c>
      <c r="D436" s="18"/>
      <c r="E436" s="18"/>
      <c r="F436" s="18"/>
      <c r="G436" s="18"/>
      <c r="H436" s="19"/>
      <c r="I436" s="18"/>
      <c r="J436" s="18"/>
      <c r="K436" s="18"/>
      <c r="L436" s="18"/>
    </row>
    <row r="437" spans="1:12" s="21" customFormat="1">
      <c r="A437" s="20" t="s">
        <v>273</v>
      </c>
      <c r="B437" s="18">
        <f>I251</f>
        <v>0.12374883287875831</v>
      </c>
      <c r="C437" s="18">
        <v>0.12964111787169974</v>
      </c>
      <c r="D437" s="18"/>
      <c r="E437" s="18"/>
      <c r="F437" s="18"/>
      <c r="G437" s="18"/>
      <c r="H437" s="19"/>
      <c r="I437" s="18"/>
      <c r="J437" s="18"/>
      <c r="K437" s="18"/>
      <c r="L437" s="18"/>
    </row>
    <row r="438" spans="1:12" s="21" customFormat="1">
      <c r="A438" s="20" t="s">
        <v>274</v>
      </c>
      <c r="B438" s="18">
        <f>I289</f>
        <v>2.9836244687781157</v>
      </c>
      <c r="C438" s="18">
        <v>5.3098370841474249</v>
      </c>
      <c r="D438" s="18"/>
      <c r="E438" s="18"/>
      <c r="F438" s="20"/>
      <c r="G438" s="23"/>
      <c r="H438" s="19"/>
      <c r="I438" s="18"/>
      <c r="J438" s="18"/>
      <c r="K438" s="18"/>
      <c r="L438" s="18"/>
    </row>
    <row r="439" spans="1:12" s="21" customFormat="1">
      <c r="A439" s="20" t="s">
        <v>276</v>
      </c>
      <c r="B439" s="18">
        <f>I301</f>
        <v>5.9896896927214456E-2</v>
      </c>
      <c r="C439" s="18">
        <v>9.1876635640713952E-2</v>
      </c>
      <c r="D439" s="18"/>
      <c r="E439" s="18"/>
      <c r="F439" s="18"/>
      <c r="G439" s="18"/>
      <c r="H439" s="19"/>
      <c r="I439" s="18"/>
      <c r="J439" s="18"/>
      <c r="K439" s="18"/>
      <c r="L439" s="18"/>
    </row>
    <row r="440" spans="1:12" s="21" customFormat="1">
      <c r="A440" s="20" t="s">
        <v>277</v>
      </c>
      <c r="B440" s="21">
        <f>I346</f>
        <v>0.68465584084161846</v>
      </c>
      <c r="C440" s="18">
        <v>0.96542231057705852</v>
      </c>
      <c r="D440" s="18"/>
      <c r="E440" s="18"/>
      <c r="F440" s="18"/>
      <c r="G440" s="18"/>
      <c r="H440" s="19"/>
      <c r="I440" s="18"/>
      <c r="J440" s="18"/>
      <c r="K440" s="18"/>
      <c r="L440" s="18"/>
    </row>
    <row r="441" spans="1:12" s="21" customFormat="1">
      <c r="A441" s="20" t="s">
        <v>278</v>
      </c>
      <c r="B441" s="21">
        <f>I361</f>
        <v>0</v>
      </c>
      <c r="C441" s="18">
        <v>0</v>
      </c>
      <c r="D441" s="18"/>
      <c r="E441" s="18"/>
      <c r="F441" s="18"/>
      <c r="G441" s="18"/>
      <c r="H441" s="19"/>
      <c r="I441" s="18"/>
      <c r="J441" s="18"/>
      <c r="K441" s="18"/>
      <c r="L441" s="18"/>
    </row>
    <row r="442" spans="1:12" s="21" customFormat="1">
      <c r="A442" s="20" t="s">
        <v>279</v>
      </c>
      <c r="B442" s="18">
        <f>I400</f>
        <v>0.19553540298697697</v>
      </c>
      <c r="C442" s="18">
        <v>0.33607349339647852</v>
      </c>
      <c r="D442" s="18"/>
      <c r="E442" s="18"/>
      <c r="F442" s="18"/>
      <c r="G442" s="18"/>
      <c r="H442" s="19"/>
      <c r="I442" s="18"/>
      <c r="J442" s="18"/>
      <c r="K442" s="18"/>
      <c r="L442" s="18"/>
    </row>
    <row r="443" spans="1:12" s="21" customFormat="1">
      <c r="A443" s="20" t="s">
        <v>280</v>
      </c>
      <c r="B443" s="18">
        <f>I424</f>
        <v>0.14756375014462503</v>
      </c>
      <c r="C443" s="18">
        <v>0.44752421922903396</v>
      </c>
      <c r="D443" s="18"/>
      <c r="E443" s="18"/>
      <c r="F443" s="18"/>
      <c r="G443" s="18"/>
      <c r="H443" s="19"/>
      <c r="I443" s="18"/>
      <c r="J443" s="18"/>
      <c r="K443" s="18"/>
      <c r="L443" s="18"/>
    </row>
    <row r="444" spans="1:12" s="21" customFormat="1">
      <c r="A444" s="20" t="s">
        <v>281</v>
      </c>
      <c r="B444" s="20">
        <f>SUM(B432:B443)</f>
        <v>13.257726638921191</v>
      </c>
      <c r="C444" s="20">
        <v>20.559543233937976</v>
      </c>
      <c r="D444" s="18"/>
      <c r="E444" s="18"/>
      <c r="F444" s="18"/>
      <c r="G444" s="18"/>
      <c r="H444" s="19"/>
      <c r="I444" s="18"/>
      <c r="J444" s="18"/>
      <c r="K444" s="18"/>
      <c r="L444" s="18"/>
    </row>
    <row r="450" spans="1:3">
      <c r="A450" s="24" t="s">
        <v>378</v>
      </c>
      <c r="B450" s="23"/>
    </row>
    <row r="451" spans="1:3">
      <c r="A451" s="24" t="s">
        <v>377</v>
      </c>
      <c r="B451" s="93" t="s">
        <v>376</v>
      </c>
    </row>
    <row r="452" spans="1:3" ht="15">
      <c r="A452" s="91" t="s">
        <v>14</v>
      </c>
      <c r="B452" s="95">
        <v>2.09658137894879E-3</v>
      </c>
      <c r="C452" s="92"/>
    </row>
    <row r="453" spans="1:3" ht="15">
      <c r="A453" s="91" t="s">
        <v>18</v>
      </c>
      <c r="B453" s="95">
        <v>3.4850447505856098E-3</v>
      </c>
      <c r="C453" s="92"/>
    </row>
    <row r="454" spans="1:3" ht="15">
      <c r="A454" s="91" t="s">
        <v>27</v>
      </c>
      <c r="B454" s="95">
        <v>2.9799597648393701E-3</v>
      </c>
      <c r="C454" s="92"/>
    </row>
    <row r="455" spans="1:3" ht="15">
      <c r="A455" s="91" t="s">
        <v>19</v>
      </c>
      <c r="B455" s="95">
        <v>4.2646215314859999E-4</v>
      </c>
      <c r="C455" s="92"/>
    </row>
    <row r="456" spans="1:3" ht="15">
      <c r="A456" s="91" t="s">
        <v>375</v>
      </c>
      <c r="B456" s="95">
        <v>3.16221760814616E-4</v>
      </c>
      <c r="C456" s="92"/>
    </row>
    <row r="457" spans="1:3" ht="15">
      <c r="A457" s="91" t="s">
        <v>22</v>
      </c>
      <c r="B457" s="95">
        <v>6.0573063602221001E-4</v>
      </c>
      <c r="C457" s="92"/>
    </row>
    <row r="458" spans="1:3" ht="15">
      <c r="A458" s="91" t="s">
        <v>374</v>
      </c>
      <c r="B458" s="95">
        <v>3.5003863958942E-4</v>
      </c>
      <c r="C458" s="92"/>
    </row>
    <row r="459" spans="1:3" ht="15">
      <c r="A459" s="91" t="s">
        <v>99</v>
      </c>
      <c r="B459" s="95">
        <v>2.8212241306802699E-4</v>
      </c>
      <c r="C459" s="92"/>
    </row>
    <row r="460" spans="1:3" ht="15">
      <c r="A460" s="91" t="s">
        <v>373</v>
      </c>
      <c r="B460" s="95">
        <v>1.6379629463826999E-4</v>
      </c>
      <c r="C460" s="92"/>
    </row>
    <row r="461" spans="1:3" ht="15">
      <c r="A461" s="91" t="s">
        <v>372</v>
      </c>
      <c r="B461" s="95">
        <v>3.04128858030873E-4</v>
      </c>
      <c r="C461" s="92"/>
    </row>
    <row r="462" spans="1:3" ht="15">
      <c r="A462" s="91" t="s">
        <v>371</v>
      </c>
      <c r="B462" s="95">
        <v>2.1426823891906201E-4</v>
      </c>
      <c r="C462" s="92"/>
    </row>
    <row r="463" spans="1:3" ht="15">
      <c r="A463" s="91" t="s">
        <v>20</v>
      </c>
      <c r="B463" s="95">
        <v>2.5044528042333499E-3</v>
      </c>
      <c r="C463" s="92"/>
    </row>
    <row r="464" spans="1:3" ht="15">
      <c r="A464" s="91" t="s">
        <v>23</v>
      </c>
      <c r="B464" s="95">
        <v>3.7284776082494302E-4</v>
      </c>
      <c r="C464" s="92"/>
    </row>
    <row r="465" spans="1:3" ht="15">
      <c r="A465" s="91" t="s">
        <v>28</v>
      </c>
      <c r="B465" s="95">
        <v>1.7835862330489701E-3</v>
      </c>
      <c r="C465" s="92"/>
    </row>
    <row r="466" spans="1:3" ht="15">
      <c r="A466" s="91" t="s">
        <v>15</v>
      </c>
      <c r="B466" s="95">
        <v>4.00513731321467E-4</v>
      </c>
      <c r="C466" s="92"/>
    </row>
    <row r="467" spans="1:3" ht="15">
      <c r="A467" s="91" t="s">
        <v>36</v>
      </c>
      <c r="B467" s="95">
        <v>3.0795779023961499E-4</v>
      </c>
      <c r="C467" s="92"/>
    </row>
    <row r="468" spans="1:3" ht="15">
      <c r="A468" s="91" t="s">
        <v>67</v>
      </c>
      <c r="B468" s="95">
        <v>2.5698777452277098E-4</v>
      </c>
      <c r="C468" s="92"/>
    </row>
    <row r="469" spans="1:3" ht="15">
      <c r="A469" s="91" t="s">
        <v>68</v>
      </c>
      <c r="B469" s="95">
        <v>2.3781103369882801E-4</v>
      </c>
      <c r="C469" s="92"/>
    </row>
    <row r="470" spans="1:3" ht="15">
      <c r="A470" s="91" t="s">
        <v>79</v>
      </c>
      <c r="B470" s="95">
        <v>2.8510464047079402E-4</v>
      </c>
      <c r="C470" s="92"/>
    </row>
    <row r="471" spans="1:3" ht="15">
      <c r="A471" s="91" t="s">
        <v>204</v>
      </c>
      <c r="B471" s="95">
        <v>4.2429469718917702E-4</v>
      </c>
      <c r="C471" s="92"/>
    </row>
    <row r="472" spans="1:3" ht="15">
      <c r="A472" s="91" t="s">
        <v>370</v>
      </c>
      <c r="B472" s="95">
        <v>2.3537496975131701E-4</v>
      </c>
      <c r="C472" s="92"/>
    </row>
    <row r="473" spans="1:3" ht="15">
      <c r="A473" s="91" t="s">
        <v>101</v>
      </c>
      <c r="B473" s="95">
        <v>2.2101685648552401E-4</v>
      </c>
      <c r="C473" s="92"/>
    </row>
    <row r="474" spans="1:3" ht="15">
      <c r="A474" s="91" t="s">
        <v>369</v>
      </c>
      <c r="B474" s="95">
        <v>1.30914005197196E-3</v>
      </c>
      <c r="C474" s="92"/>
    </row>
    <row r="475" spans="1:3" ht="15">
      <c r="A475" s="91" t="s">
        <v>188</v>
      </c>
      <c r="B475" s="95">
        <v>4.5210121164281699E-4</v>
      </c>
      <c r="C475" s="92"/>
    </row>
    <row r="476" spans="1:3" ht="15">
      <c r="A476" s="91" t="s">
        <v>126</v>
      </c>
      <c r="B476" s="95">
        <v>1.8093957755303699E-4</v>
      </c>
      <c r="C476" s="92"/>
    </row>
    <row r="477" spans="1:3" ht="15">
      <c r="A477" s="91" t="s">
        <v>368</v>
      </c>
      <c r="B477" s="95">
        <v>2.0134941272049499E-4</v>
      </c>
      <c r="C477" s="92"/>
    </row>
    <row r="478" spans="1:3" ht="15">
      <c r="A478" s="91" t="s">
        <v>78</v>
      </c>
      <c r="B478" s="95">
        <v>8.8192919598841597E-4</v>
      </c>
      <c r="C478" s="92"/>
    </row>
    <row r="479" spans="1:3" ht="15">
      <c r="A479" s="91" t="s">
        <v>77</v>
      </c>
      <c r="B479" s="95">
        <v>1.4906108433209899E-3</v>
      </c>
      <c r="C479" s="92"/>
    </row>
    <row r="480" spans="1:3" ht="15">
      <c r="A480" s="91" t="s">
        <v>367</v>
      </c>
      <c r="B480" s="95">
        <v>3.0278544086953703E-4</v>
      </c>
      <c r="C480" s="92"/>
    </row>
    <row r="481" spans="1:3" ht="15">
      <c r="A481" s="91" t="s">
        <v>149</v>
      </c>
      <c r="B481" s="95">
        <v>1.3813185493773399E-4</v>
      </c>
      <c r="C481" s="92"/>
    </row>
    <row r="482" spans="1:3" ht="15">
      <c r="A482" s="91" t="s">
        <v>116</v>
      </c>
      <c r="B482" s="95">
        <v>1.86179289206548E-4</v>
      </c>
      <c r="C482" s="92"/>
    </row>
    <row r="483" spans="1:3" ht="15">
      <c r="A483" s="91" t="s">
        <v>366</v>
      </c>
      <c r="B483" s="95">
        <v>1.8017414594200101E-4</v>
      </c>
      <c r="C483" s="92"/>
    </row>
    <row r="484" spans="1:3" ht="15">
      <c r="A484" s="91" t="s">
        <v>109</v>
      </c>
      <c r="B484" s="95">
        <v>2.2020865411952401E-4</v>
      </c>
      <c r="C484" s="92"/>
    </row>
    <row r="485" spans="1:3" ht="15">
      <c r="A485" s="91" t="s">
        <v>120</v>
      </c>
      <c r="B485" s="95">
        <v>1.7500427887998099E-4</v>
      </c>
      <c r="C485" s="92"/>
    </row>
    <row r="486" spans="1:3" ht="15">
      <c r="A486" s="91" t="s">
        <v>365</v>
      </c>
      <c r="B486" s="95">
        <v>1.8557883342110301E-3</v>
      </c>
      <c r="C486" s="92"/>
    </row>
    <row r="487" spans="1:3" ht="15">
      <c r="A487" s="91" t="s">
        <v>364</v>
      </c>
      <c r="B487" s="95">
        <v>4.6957452757937602E-4</v>
      </c>
      <c r="C487" s="92"/>
    </row>
    <row r="488" spans="1:3" ht="15">
      <c r="A488" s="91" t="s">
        <v>97</v>
      </c>
      <c r="B488" s="95">
        <v>7.1131771111942403E-4</v>
      </c>
      <c r="C488" s="92"/>
    </row>
    <row r="489" spans="1:3" ht="15">
      <c r="A489" s="91" t="s">
        <v>86</v>
      </c>
      <c r="B489" s="95">
        <v>1.3332638599674901E-4</v>
      </c>
      <c r="C489" s="92"/>
    </row>
    <row r="490" spans="1:3" ht="15">
      <c r="A490" s="91" t="s">
        <v>363</v>
      </c>
      <c r="B490" s="95">
        <v>1.0116936822471401E-4</v>
      </c>
      <c r="C490" s="92"/>
    </row>
    <row r="491" spans="1:3" ht="15">
      <c r="A491" s="91" t="s">
        <v>88</v>
      </c>
      <c r="B491" s="95">
        <v>1.7607081978696001E-4</v>
      </c>
      <c r="C491" s="92"/>
    </row>
    <row r="492" spans="1:3" ht="15">
      <c r="A492" s="91" t="s">
        <v>362</v>
      </c>
      <c r="B492" s="95">
        <v>1.9291367456093599E-4</v>
      </c>
      <c r="C492" s="92"/>
    </row>
    <row r="493" spans="1:3" ht="15">
      <c r="A493" s="91" t="s">
        <v>361</v>
      </c>
      <c r="B493" s="95">
        <v>2.46015738968244E-4</v>
      </c>
      <c r="C493" s="92"/>
    </row>
    <row r="494" spans="1:3" ht="15">
      <c r="A494" s="91" t="s">
        <v>360</v>
      </c>
      <c r="B494" s="95">
        <v>2.29829646255223E-4</v>
      </c>
      <c r="C494" s="92"/>
    </row>
    <row r="495" spans="1:3" ht="15">
      <c r="A495" s="91" t="s">
        <v>359</v>
      </c>
      <c r="B495" s="95">
        <v>1.62547995106097E-4</v>
      </c>
      <c r="C495" s="92"/>
    </row>
    <row r="496" spans="1:3" ht="15">
      <c r="A496" s="91" t="s">
        <v>358</v>
      </c>
      <c r="B496" s="95">
        <v>2.7071423837634701E-4</v>
      </c>
      <c r="C496" s="92"/>
    </row>
    <row r="497" spans="1:3" ht="15">
      <c r="A497" s="91" t="s">
        <v>357</v>
      </c>
      <c r="B497" s="95">
        <v>1.2407575891945901E-4</v>
      </c>
      <c r="C497" s="92"/>
    </row>
    <row r="498" spans="1:3" ht="15">
      <c r="A498" s="91" t="s">
        <v>356</v>
      </c>
      <c r="B498" s="95">
        <v>1.2931837656743301E-4</v>
      </c>
      <c r="C498" s="92"/>
    </row>
    <row r="499" spans="1:3" ht="15">
      <c r="A499" s="91" t="s">
        <v>355</v>
      </c>
      <c r="B499" s="95">
        <v>3.09303029126747E-4</v>
      </c>
      <c r="C499" s="92"/>
    </row>
    <row r="500" spans="1:3" ht="15">
      <c r="A500" s="91" t="s">
        <v>354</v>
      </c>
      <c r="B500" s="95">
        <v>1.62564390405725E-4</v>
      </c>
      <c r="C500" s="92"/>
    </row>
    <row r="501" spans="1:3" ht="15">
      <c r="A501" s="91" t="s">
        <v>353</v>
      </c>
      <c r="B501" s="96">
        <v>7.8670160806019004E-5</v>
      </c>
      <c r="C501" s="92"/>
    </row>
    <row r="502" spans="1:3" ht="15">
      <c r="A502" s="91" t="s">
        <v>352</v>
      </c>
      <c r="B502" s="95">
        <v>1.17793071161874E-4</v>
      </c>
      <c r="C502" s="92"/>
    </row>
    <row r="503" spans="1:3" ht="15">
      <c r="A503" s="91" t="s">
        <v>351</v>
      </c>
      <c r="B503" s="95">
        <v>2.27005718216138E-4</v>
      </c>
      <c r="C503" s="92"/>
    </row>
    <row r="504" spans="1:3" ht="15">
      <c r="A504" s="91" t="s">
        <v>350</v>
      </c>
      <c r="B504" s="95">
        <v>1.8818123862125E-4</v>
      </c>
      <c r="C504" s="92"/>
    </row>
    <row r="505" spans="1:3" ht="15">
      <c r="A505" s="91" t="s">
        <v>349</v>
      </c>
      <c r="B505" s="95">
        <v>1.2076781190005101E-4</v>
      </c>
      <c r="C505" s="92"/>
    </row>
    <row r="506" spans="1:3" ht="15">
      <c r="A506" s="91" t="s">
        <v>348</v>
      </c>
      <c r="B506" s="95">
        <v>1.32832562396352E-4</v>
      </c>
      <c r="C506" s="92"/>
    </row>
    <row r="507" spans="1:3" ht="15">
      <c r="A507" s="91" t="s">
        <v>347</v>
      </c>
      <c r="B507" s="95">
        <v>1.05678258238894E-4</v>
      </c>
      <c r="C507" s="92"/>
    </row>
    <row r="508" spans="1:3" ht="15">
      <c r="A508" s="91" t="s">
        <v>346</v>
      </c>
      <c r="B508" s="95">
        <v>1.4974191786024601E-4</v>
      </c>
      <c r="C508" s="92"/>
    </row>
    <row r="509" spans="1:3" ht="15">
      <c r="A509" s="91" t="s">
        <v>206</v>
      </c>
      <c r="B509" s="95">
        <v>2.0087820690045899E-4</v>
      </c>
      <c r="C509" s="92"/>
    </row>
    <row r="510" spans="1:3" ht="15">
      <c r="A510" s="91" t="s">
        <v>262</v>
      </c>
      <c r="B510" s="95">
        <v>2.2491688835017299E-4</v>
      </c>
      <c r="C510" s="92"/>
    </row>
    <row r="511" spans="1:3" ht="15">
      <c r="A511" s="91" t="s">
        <v>153</v>
      </c>
      <c r="B511" s="95">
        <v>1.8306230266686399E-3</v>
      </c>
      <c r="C511" s="92"/>
    </row>
    <row r="512" spans="1:3" ht="15">
      <c r="A512" s="91" t="s">
        <v>160</v>
      </c>
      <c r="B512" s="95">
        <v>1.6680799960183501E-3</v>
      </c>
      <c r="C512" s="92"/>
    </row>
    <row r="513" spans="1:3" ht="15">
      <c r="A513" s="91" t="s">
        <v>166</v>
      </c>
      <c r="B513" s="95">
        <v>5.3891618042085205E-4</v>
      </c>
      <c r="C513" s="92"/>
    </row>
    <row r="514" spans="1:3" ht="15">
      <c r="A514" s="91" t="s">
        <v>163</v>
      </c>
      <c r="B514" s="95">
        <v>8.3159559526369898E-4</v>
      </c>
      <c r="C514" s="92"/>
    </row>
    <row r="515" spans="1:3" ht="15">
      <c r="A515" s="91" t="s">
        <v>172</v>
      </c>
      <c r="B515" s="95">
        <v>2.26035207111457E-4</v>
      </c>
      <c r="C515" s="92"/>
    </row>
    <row r="516" spans="1:3" ht="15">
      <c r="A516" s="91" t="s">
        <v>157</v>
      </c>
      <c r="B516" s="95">
        <v>2.3167452901759201E-4</v>
      </c>
      <c r="C516" s="92"/>
    </row>
    <row r="517" spans="1:3" ht="15">
      <c r="A517" s="91" t="s">
        <v>345</v>
      </c>
      <c r="B517" s="95">
        <v>1.80454518887764E-4</v>
      </c>
      <c r="C517" s="92"/>
    </row>
    <row r="518" spans="1:3" ht="15">
      <c r="A518" s="91" t="s">
        <v>344</v>
      </c>
      <c r="B518" s="95">
        <v>2.3157387235891999E-4</v>
      </c>
      <c r="C518" s="92"/>
    </row>
    <row r="519" spans="1:3" ht="15">
      <c r="A519" s="91" t="s">
        <v>343</v>
      </c>
      <c r="B519" s="96">
        <v>8.7320379796792293E-5</v>
      </c>
      <c r="C519" s="92"/>
    </row>
    <row r="520" spans="1:3" ht="15">
      <c r="A520" s="91" t="s">
        <v>342</v>
      </c>
      <c r="B520" s="96">
        <v>7.0953489403808898E-5</v>
      </c>
      <c r="C520" s="92"/>
    </row>
    <row r="521" spans="1:3" ht="15">
      <c r="A521" s="91" t="s">
        <v>341</v>
      </c>
      <c r="B521" s="96">
        <v>4.4616305779983597E-5</v>
      </c>
      <c r="C521" s="92"/>
    </row>
    <row r="522" spans="1:3" ht="15">
      <c r="A522" s="91" t="s">
        <v>340</v>
      </c>
      <c r="B522" s="96">
        <v>4.9210417362855903E-5</v>
      </c>
      <c r="C522" s="92"/>
    </row>
    <row r="523" spans="1:3" ht="15">
      <c r="A523" s="91" t="s">
        <v>339</v>
      </c>
      <c r="B523" s="96">
        <v>3.8552738919501202E-5</v>
      </c>
      <c r="C523" s="92"/>
    </row>
    <row r="524" spans="1:3" ht="15">
      <c r="A524" s="91" t="s">
        <v>231</v>
      </c>
      <c r="B524" s="96">
        <v>3.9600548710655201E-5</v>
      </c>
      <c r="C524" s="92"/>
    </row>
    <row r="525" spans="1:3" ht="15">
      <c r="A525" s="91" t="s">
        <v>238</v>
      </c>
      <c r="B525" s="96">
        <v>4.1325676819056998E-5</v>
      </c>
      <c r="C525" s="92"/>
    </row>
    <row r="526" spans="1:3" ht="15">
      <c r="A526" s="91" t="s">
        <v>338</v>
      </c>
      <c r="B526" s="96">
        <v>9.7014250865267798E-5</v>
      </c>
      <c r="C526" s="92"/>
    </row>
    <row r="527" spans="1:3" ht="15">
      <c r="A527" s="91" t="s">
        <v>337</v>
      </c>
      <c r="B527" s="96">
        <v>5.0835037406928897E-5</v>
      </c>
      <c r="C527" s="92"/>
    </row>
    <row r="528" spans="1:3" ht="15">
      <c r="A528" s="91" t="s">
        <v>118</v>
      </c>
      <c r="B528" s="96">
        <v>8.1150172821881203E-5</v>
      </c>
      <c r="C528" s="92"/>
    </row>
    <row r="529" spans="1:3" ht="15">
      <c r="A529" s="91" t="s">
        <v>72</v>
      </c>
      <c r="B529" s="96">
        <v>7.7595885697333093E-5</v>
      </c>
      <c r="C529" s="92"/>
    </row>
    <row r="530" spans="1:3" ht="15">
      <c r="A530" s="91" t="s">
        <v>336</v>
      </c>
      <c r="B530" s="95">
        <v>1.4048433605424299E-4</v>
      </c>
      <c r="C530" s="92"/>
    </row>
    <row r="531" spans="1:3" ht="15">
      <c r="A531" s="91" t="s">
        <v>248</v>
      </c>
      <c r="B531" s="95">
        <v>1.15280506405685E-4</v>
      </c>
      <c r="C531" s="92"/>
    </row>
    <row r="532" spans="1:3" ht="15">
      <c r="A532" s="91" t="s">
        <v>104</v>
      </c>
      <c r="B532" s="96">
        <v>5.74745177725748E-5</v>
      </c>
      <c r="C532" s="92"/>
    </row>
    <row r="533" spans="1:3" ht="15">
      <c r="A533" s="91" t="s">
        <v>335</v>
      </c>
      <c r="B533" s="96">
        <v>9.8779584011200101E-5</v>
      </c>
      <c r="C533" s="92"/>
    </row>
    <row r="534" spans="1:3" ht="15">
      <c r="A534" s="91" t="s">
        <v>334</v>
      </c>
      <c r="B534" s="96">
        <v>3.8801948302030302E-5</v>
      </c>
      <c r="C534" s="92"/>
    </row>
    <row r="535" spans="1:3" ht="15">
      <c r="A535" s="91" t="s">
        <v>333</v>
      </c>
      <c r="B535" s="96">
        <v>8.8833822320444805E-5</v>
      </c>
      <c r="C535" s="92"/>
    </row>
    <row r="536" spans="1:3" ht="15">
      <c r="A536" s="91" t="s">
        <v>196</v>
      </c>
      <c r="B536" s="96">
        <v>7.6993455318596804E-5</v>
      </c>
      <c r="C536" s="92"/>
    </row>
    <row r="537" spans="1:3" ht="15">
      <c r="A537" s="91" t="s">
        <v>332</v>
      </c>
      <c r="B537" s="96">
        <v>5.8997807376200297E-5</v>
      </c>
      <c r="C537" s="92"/>
    </row>
    <row r="538" spans="1:3" ht="15">
      <c r="A538" s="91" t="s">
        <v>331</v>
      </c>
      <c r="B538" s="95">
        <v>1.07390774204486E-4</v>
      </c>
      <c r="C538" s="92"/>
    </row>
    <row r="539" spans="1:3" ht="15">
      <c r="A539" s="91" t="s">
        <v>330</v>
      </c>
      <c r="B539" s="96">
        <v>7.0315164320285304E-5</v>
      </c>
      <c r="C539" s="92"/>
    </row>
    <row r="540" spans="1:3" ht="15">
      <c r="A540" s="91" t="s">
        <v>92</v>
      </c>
      <c r="B540" s="95">
        <v>1.07134259040347E-4</v>
      </c>
      <c r="C540" s="92"/>
    </row>
    <row r="541" spans="1:3" ht="15">
      <c r="A541" s="91" t="s">
        <v>90</v>
      </c>
      <c r="B541" s="95">
        <v>1.5141898909884401E-4</v>
      </c>
      <c r="C541" s="92"/>
    </row>
    <row r="542" spans="1:3" ht="15">
      <c r="A542" s="91" t="s">
        <v>260</v>
      </c>
      <c r="B542" s="96">
        <v>7.9545032703964901E-5</v>
      </c>
      <c r="C542" s="92"/>
    </row>
    <row r="543" spans="1:3" ht="15">
      <c r="A543" s="91" t="s">
        <v>329</v>
      </c>
      <c r="B543" s="95">
        <v>1.15802135441583E-4</v>
      </c>
      <c r="C543" s="92"/>
    </row>
    <row r="544" spans="1:3" ht="15">
      <c r="A544" s="91" t="s">
        <v>328</v>
      </c>
      <c r="B544" s="96">
        <v>6.1915790017663693E-5</v>
      </c>
      <c r="C544" s="92"/>
    </row>
    <row r="545" spans="1:3" ht="15">
      <c r="A545" s="91" t="s">
        <v>212</v>
      </c>
      <c r="B545" s="96">
        <v>5.0201254900354902E-5</v>
      </c>
      <c r="C545" s="92"/>
    </row>
    <row r="546" spans="1:3" ht="15">
      <c r="A546" s="91" t="s">
        <v>214</v>
      </c>
      <c r="B546" s="96">
        <v>6.5532644314399599E-5</v>
      </c>
      <c r="C546" s="92"/>
    </row>
    <row r="547" spans="1:3" ht="15">
      <c r="A547" s="91" t="s">
        <v>216</v>
      </c>
      <c r="B547" s="95">
        <v>1.1039136985490801E-4</v>
      </c>
      <c r="C547" s="92"/>
    </row>
    <row r="548" spans="1:3" ht="15">
      <c r="A548" s="91" t="s">
        <v>218</v>
      </c>
      <c r="B548" s="95">
        <v>1.0301268784132101E-4</v>
      </c>
      <c r="C548" s="92"/>
    </row>
    <row r="549" spans="1:3" ht="15">
      <c r="A549" s="91" t="s">
        <v>141</v>
      </c>
      <c r="B549" s="96">
        <v>9.0255901394909502E-5</v>
      </c>
      <c r="C549" s="92"/>
    </row>
    <row r="550" spans="1:3" ht="15">
      <c r="A550" s="91" t="s">
        <v>139</v>
      </c>
      <c r="B550" s="96">
        <v>5.1222445237656699E-5</v>
      </c>
      <c r="C550" s="92"/>
    </row>
    <row r="551" spans="1:3" ht="15">
      <c r="A551" s="91" t="s">
        <v>327</v>
      </c>
      <c r="B551" s="96">
        <v>8.3530743180620405E-5</v>
      </c>
      <c r="C551" s="92"/>
    </row>
    <row r="552" spans="1:3" ht="15">
      <c r="A552" s="91" t="s">
        <v>194</v>
      </c>
      <c r="B552" s="96">
        <v>7.83164098367817E-5</v>
      </c>
      <c r="C552" s="92"/>
    </row>
    <row r="553" spans="1:3" ht="15">
      <c r="A553" s="91" t="s">
        <v>192</v>
      </c>
      <c r="B553" s="95">
        <v>1.49002041970008E-4</v>
      </c>
      <c r="C553" s="92"/>
    </row>
    <row r="554" spans="1:3" ht="15">
      <c r="A554" s="91" t="s">
        <v>198</v>
      </c>
      <c r="B554" s="96">
        <v>5.3163499302144998E-5</v>
      </c>
      <c r="C554" s="92"/>
    </row>
    <row r="555" spans="1:3" ht="15">
      <c r="A555" s="91" t="s">
        <v>84</v>
      </c>
      <c r="B555" s="95">
        <v>1.06648610536075E-4</v>
      </c>
      <c r="C555" s="92"/>
    </row>
    <row r="556" spans="1:3" ht="15">
      <c r="A556" s="91" t="s">
        <v>128</v>
      </c>
      <c r="B556" s="96">
        <v>6.2867688959137197E-5</v>
      </c>
      <c r="C556" s="92"/>
    </row>
    <row r="557" spans="1:3" ht="15">
      <c r="A557" s="91" t="s">
        <v>326</v>
      </c>
      <c r="B557" s="96">
        <v>9.8460629364659905E-5</v>
      </c>
      <c r="C557" s="92"/>
    </row>
    <row r="558" spans="1:3">
      <c r="B558" s="94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57"/>
  <sheetViews>
    <sheetView topLeftCell="A425" workbookViewId="0">
      <selection activeCell="B452" sqref="B452:B557"/>
    </sheetView>
  </sheetViews>
  <sheetFormatPr defaultRowHeight="11.25"/>
  <cols>
    <col min="1" max="1" width="25.42578125" style="20" customWidth="1"/>
    <col min="2" max="2" width="34.85546875" style="18" customWidth="1"/>
    <col min="3" max="3" width="31.7109375" style="18" customWidth="1"/>
    <col min="4" max="4" width="29" style="18" customWidth="1"/>
    <col min="5" max="6" width="28.42578125" style="18" customWidth="1"/>
    <col min="7" max="7" width="9.140625" style="18"/>
    <col min="8" max="8" width="16.7109375" style="19" customWidth="1"/>
    <col min="9" max="9" width="10.5703125" style="18" bestFit="1" customWidth="1"/>
    <col min="10" max="11" width="9.140625" style="18"/>
    <col min="12" max="12" width="9.140625" style="18" customWidth="1"/>
    <col min="13" max="16384" width="9.140625" style="18"/>
  </cols>
  <sheetData>
    <row r="1" spans="1:8" ht="21">
      <c r="A1" s="51" t="s">
        <v>282</v>
      </c>
      <c r="B1" s="52"/>
      <c r="C1" s="52"/>
      <c r="D1" s="53"/>
      <c r="E1" s="45" t="s">
        <v>283</v>
      </c>
      <c r="H1" s="44"/>
    </row>
    <row r="2" spans="1:8" ht="12.75">
      <c r="A2" s="54" t="s">
        <v>284</v>
      </c>
      <c r="B2" s="55"/>
      <c r="C2" s="56"/>
      <c r="D2" s="41" t="s">
        <v>285</v>
      </c>
      <c r="E2" s="41" t="s">
        <v>285</v>
      </c>
      <c r="H2" s="44"/>
    </row>
    <row r="3" spans="1:8" ht="12.75">
      <c r="A3" s="57" t="s">
        <v>286</v>
      </c>
      <c r="B3" s="58"/>
      <c r="C3" s="59"/>
      <c r="D3" s="41" t="s">
        <v>285</v>
      </c>
      <c r="E3" s="10">
        <v>705.6</v>
      </c>
      <c r="H3" s="44"/>
    </row>
    <row r="4" spans="1:8" ht="12.75">
      <c r="A4" s="60" t="s">
        <v>286</v>
      </c>
      <c r="B4" s="63" t="s">
        <v>5</v>
      </c>
      <c r="C4" s="64"/>
      <c r="D4" s="41" t="s">
        <v>285</v>
      </c>
      <c r="E4" s="8">
        <v>125.7</v>
      </c>
      <c r="H4" s="44"/>
    </row>
    <row r="5" spans="1:8" ht="12.75">
      <c r="A5" s="61"/>
      <c r="B5" s="48" t="s">
        <v>5</v>
      </c>
      <c r="C5" s="43" t="s">
        <v>11</v>
      </c>
      <c r="D5" s="41" t="s">
        <v>285</v>
      </c>
      <c r="E5" s="10">
        <v>14.9</v>
      </c>
      <c r="H5" s="44"/>
    </row>
    <row r="6" spans="1:8" ht="12.75">
      <c r="A6" s="61"/>
      <c r="B6" s="49"/>
      <c r="C6" s="43" t="s">
        <v>287</v>
      </c>
      <c r="D6" s="41" t="s">
        <v>285</v>
      </c>
      <c r="E6" s="8">
        <v>19.2</v>
      </c>
      <c r="H6" s="44"/>
    </row>
    <row r="7" spans="1:8" ht="12.75">
      <c r="A7" s="61"/>
      <c r="B7" s="49"/>
      <c r="C7" s="43" t="s">
        <v>24</v>
      </c>
      <c r="D7" s="41" t="s">
        <v>285</v>
      </c>
      <c r="E7" s="10">
        <v>62.5</v>
      </c>
      <c r="H7" s="44"/>
    </row>
    <row r="8" spans="1:8" ht="12.75">
      <c r="A8" s="61"/>
      <c r="B8" s="49"/>
      <c r="C8" s="43" t="s">
        <v>33</v>
      </c>
      <c r="D8" s="41" t="s">
        <v>285</v>
      </c>
      <c r="E8" s="8">
        <v>7.4</v>
      </c>
      <c r="H8" s="44"/>
    </row>
    <row r="9" spans="1:8" ht="21">
      <c r="A9" s="61"/>
      <c r="B9" s="50"/>
      <c r="C9" s="43" t="s">
        <v>37</v>
      </c>
      <c r="D9" s="41" t="s">
        <v>285</v>
      </c>
      <c r="E9" s="10">
        <v>21.7</v>
      </c>
      <c r="H9" s="44"/>
    </row>
    <row r="10" spans="1:8" ht="12.75" customHeight="1">
      <c r="A10" s="61"/>
      <c r="B10" s="63" t="s">
        <v>288</v>
      </c>
      <c r="C10" s="64"/>
      <c r="D10" s="41" t="s">
        <v>285</v>
      </c>
      <c r="E10" s="8">
        <v>20.9</v>
      </c>
      <c r="H10" s="44"/>
    </row>
    <row r="11" spans="1:8" ht="12.75" customHeight="1">
      <c r="A11" s="61"/>
      <c r="B11" s="48" t="s">
        <v>288</v>
      </c>
      <c r="C11" s="43" t="s">
        <v>44</v>
      </c>
      <c r="D11" s="41" t="s">
        <v>285</v>
      </c>
      <c r="E11" s="10">
        <v>13</v>
      </c>
      <c r="H11" s="44"/>
    </row>
    <row r="12" spans="1:8" ht="12.75">
      <c r="A12" s="61"/>
      <c r="B12" s="49"/>
      <c r="C12" s="43" t="s">
        <v>49</v>
      </c>
      <c r="D12" s="41" t="s">
        <v>285</v>
      </c>
      <c r="E12" s="8">
        <v>7.9</v>
      </c>
      <c r="H12" s="44"/>
    </row>
    <row r="13" spans="1:8" ht="12.75">
      <c r="A13" s="61"/>
      <c r="B13" s="50"/>
      <c r="C13" s="43" t="s">
        <v>50</v>
      </c>
      <c r="D13" s="41" t="s">
        <v>285</v>
      </c>
      <c r="E13" s="10" t="s">
        <v>289</v>
      </c>
      <c r="H13" s="44"/>
    </row>
    <row r="14" spans="1:8" ht="12.75">
      <c r="A14" s="61"/>
      <c r="B14" s="63" t="s">
        <v>52</v>
      </c>
      <c r="C14" s="64"/>
      <c r="D14" s="41" t="s">
        <v>285</v>
      </c>
      <c r="E14" s="8">
        <v>19.600000000000001</v>
      </c>
      <c r="H14" s="44"/>
    </row>
    <row r="15" spans="1:8" ht="12.75">
      <c r="A15" s="61"/>
      <c r="B15" s="48" t="s">
        <v>52</v>
      </c>
      <c r="C15" s="43" t="s">
        <v>53</v>
      </c>
      <c r="D15" s="41" t="s">
        <v>285</v>
      </c>
      <c r="E15" s="10">
        <v>16.7</v>
      </c>
      <c r="H15" s="44"/>
    </row>
    <row r="16" spans="1:8" ht="12.75">
      <c r="A16" s="61"/>
      <c r="B16" s="50"/>
      <c r="C16" s="43" t="s">
        <v>61</v>
      </c>
      <c r="D16" s="41" t="s">
        <v>285</v>
      </c>
      <c r="E16" s="8">
        <v>2.9</v>
      </c>
      <c r="H16" s="44"/>
    </row>
    <row r="17" spans="1:8" ht="12.75">
      <c r="A17" s="61"/>
      <c r="B17" s="63" t="s">
        <v>70</v>
      </c>
      <c r="C17" s="64"/>
      <c r="D17" s="41" t="s">
        <v>285</v>
      </c>
      <c r="E17" s="10">
        <v>180.9</v>
      </c>
      <c r="H17" s="44"/>
    </row>
    <row r="18" spans="1:8" ht="12.75">
      <c r="A18" s="61"/>
      <c r="B18" s="48" t="s">
        <v>70</v>
      </c>
      <c r="C18" s="43" t="s">
        <v>71</v>
      </c>
      <c r="D18" s="41" t="s">
        <v>285</v>
      </c>
      <c r="E18" s="8">
        <v>74.2</v>
      </c>
      <c r="H18" s="44"/>
    </row>
    <row r="19" spans="1:8" ht="12.75">
      <c r="A19" s="61"/>
      <c r="B19" s="49"/>
      <c r="C19" s="43" t="s">
        <v>74</v>
      </c>
      <c r="D19" s="41" t="s">
        <v>285</v>
      </c>
      <c r="E19" s="10">
        <v>30</v>
      </c>
      <c r="H19" s="44"/>
    </row>
    <row r="20" spans="1:8" ht="12.75">
      <c r="A20" s="61"/>
      <c r="B20" s="49"/>
      <c r="C20" s="43" t="s">
        <v>81</v>
      </c>
      <c r="D20" s="41" t="s">
        <v>285</v>
      </c>
      <c r="E20" s="8" t="s">
        <v>289</v>
      </c>
      <c r="H20" s="44"/>
    </row>
    <row r="21" spans="1:8" ht="12.75">
      <c r="A21" s="61"/>
      <c r="B21" s="49"/>
      <c r="C21" s="43" t="s">
        <v>85</v>
      </c>
      <c r="D21" s="41" t="s">
        <v>285</v>
      </c>
      <c r="E21" s="10">
        <v>21.7</v>
      </c>
      <c r="H21" s="44"/>
    </row>
    <row r="22" spans="1:8" ht="12.75">
      <c r="A22" s="61"/>
      <c r="B22" s="49"/>
      <c r="C22" s="43" t="s">
        <v>93</v>
      </c>
      <c r="D22" s="41" t="s">
        <v>285</v>
      </c>
      <c r="E22" s="8">
        <v>33.1</v>
      </c>
      <c r="H22" s="44"/>
    </row>
    <row r="23" spans="1:8" ht="12.75">
      <c r="A23" s="61"/>
      <c r="B23" s="50"/>
      <c r="C23" s="43" t="s">
        <v>103</v>
      </c>
      <c r="D23" s="41" t="s">
        <v>285</v>
      </c>
      <c r="E23" s="10" t="s">
        <v>289</v>
      </c>
      <c r="H23" s="44"/>
    </row>
    <row r="24" spans="1:8" ht="12.75">
      <c r="A24" s="61"/>
      <c r="B24" s="63" t="s">
        <v>106</v>
      </c>
      <c r="C24" s="64"/>
      <c r="D24" s="41" t="s">
        <v>285</v>
      </c>
      <c r="E24" s="8">
        <v>33.799999999999997</v>
      </c>
      <c r="H24" s="44"/>
    </row>
    <row r="25" spans="1:8" ht="21">
      <c r="A25" s="61"/>
      <c r="B25" s="48" t="s">
        <v>106</v>
      </c>
      <c r="C25" s="43" t="s">
        <v>290</v>
      </c>
      <c r="D25" s="41" t="s">
        <v>285</v>
      </c>
      <c r="E25" s="10">
        <v>12</v>
      </c>
      <c r="H25" s="44"/>
    </row>
    <row r="26" spans="1:8" ht="12.75">
      <c r="A26" s="61"/>
      <c r="B26" s="49"/>
      <c r="C26" s="43" t="s">
        <v>112</v>
      </c>
      <c r="D26" s="41" t="s">
        <v>285</v>
      </c>
      <c r="E26" s="8" t="s">
        <v>289</v>
      </c>
      <c r="H26" s="44"/>
    </row>
    <row r="27" spans="1:8" ht="12.75">
      <c r="A27" s="61"/>
      <c r="B27" s="49"/>
      <c r="C27" s="43" t="s">
        <v>113</v>
      </c>
      <c r="D27" s="41" t="s">
        <v>285</v>
      </c>
      <c r="E27" s="10">
        <v>7.4</v>
      </c>
      <c r="H27" s="44"/>
    </row>
    <row r="28" spans="1:8" ht="21">
      <c r="A28" s="61"/>
      <c r="B28" s="49"/>
      <c r="C28" s="43" t="s">
        <v>291</v>
      </c>
      <c r="D28" s="41" t="s">
        <v>285</v>
      </c>
      <c r="E28" s="8">
        <v>1.2</v>
      </c>
      <c r="H28" s="44"/>
    </row>
    <row r="29" spans="1:8" ht="21">
      <c r="A29" s="61"/>
      <c r="B29" s="49"/>
      <c r="C29" s="43" t="s">
        <v>121</v>
      </c>
      <c r="D29" s="41" t="s">
        <v>285</v>
      </c>
      <c r="E29" s="10">
        <v>4.4000000000000004</v>
      </c>
      <c r="H29" s="44"/>
    </row>
    <row r="30" spans="1:8" ht="21">
      <c r="A30" s="61"/>
      <c r="B30" s="50"/>
      <c r="C30" s="43" t="s">
        <v>124</v>
      </c>
      <c r="D30" s="41" t="s">
        <v>285</v>
      </c>
      <c r="E30" s="8">
        <v>6.9</v>
      </c>
      <c r="H30" s="44"/>
    </row>
    <row r="31" spans="1:8" ht="12.75">
      <c r="A31" s="61"/>
      <c r="B31" s="63" t="s">
        <v>130</v>
      </c>
      <c r="C31" s="64"/>
      <c r="D31" s="41" t="s">
        <v>285</v>
      </c>
      <c r="E31" s="10">
        <v>18.2</v>
      </c>
      <c r="H31" s="44"/>
    </row>
    <row r="32" spans="1:8" ht="21">
      <c r="A32" s="61"/>
      <c r="B32" s="48" t="s">
        <v>130</v>
      </c>
      <c r="C32" s="43" t="s">
        <v>131</v>
      </c>
      <c r="D32" s="41" t="s">
        <v>285</v>
      </c>
      <c r="E32" s="8">
        <v>6.5</v>
      </c>
      <c r="H32" s="44"/>
    </row>
    <row r="33" spans="1:8" ht="12.75">
      <c r="A33" s="61"/>
      <c r="B33" s="49"/>
      <c r="C33" s="43" t="s">
        <v>135</v>
      </c>
      <c r="D33" s="41" t="s">
        <v>285</v>
      </c>
      <c r="E33" s="10" t="s">
        <v>289</v>
      </c>
      <c r="H33" s="44"/>
    </row>
    <row r="34" spans="1:8" ht="12.75">
      <c r="A34" s="61"/>
      <c r="B34" s="50"/>
      <c r="C34" s="43" t="s">
        <v>140</v>
      </c>
      <c r="D34" s="41" t="s">
        <v>285</v>
      </c>
      <c r="E34" s="8" t="s">
        <v>289</v>
      </c>
      <c r="H34" s="44"/>
    </row>
    <row r="35" spans="1:8" ht="12.75">
      <c r="A35" s="61"/>
      <c r="B35" s="63" t="s">
        <v>143</v>
      </c>
      <c r="C35" s="64"/>
      <c r="D35" s="41" t="s">
        <v>285</v>
      </c>
      <c r="E35" s="10">
        <v>111.7</v>
      </c>
      <c r="H35" s="44"/>
    </row>
    <row r="36" spans="1:8" ht="12.75">
      <c r="A36" s="61"/>
      <c r="B36" s="48" t="s">
        <v>143</v>
      </c>
      <c r="C36" s="43" t="s">
        <v>144</v>
      </c>
      <c r="D36" s="41" t="s">
        <v>285</v>
      </c>
      <c r="E36" s="8">
        <v>39.799999999999997</v>
      </c>
      <c r="H36" s="44"/>
    </row>
    <row r="37" spans="1:8" ht="21">
      <c r="A37" s="61"/>
      <c r="B37" s="49"/>
      <c r="C37" s="43" t="s">
        <v>150</v>
      </c>
      <c r="D37" s="41" t="s">
        <v>285</v>
      </c>
      <c r="E37" s="10">
        <v>59.9</v>
      </c>
      <c r="H37" s="44"/>
    </row>
    <row r="38" spans="1:8" ht="12.75">
      <c r="A38" s="61"/>
      <c r="B38" s="50"/>
      <c r="C38" s="43" t="s">
        <v>158</v>
      </c>
      <c r="D38" s="41" t="s">
        <v>285</v>
      </c>
      <c r="E38" s="8">
        <v>12.1</v>
      </c>
      <c r="H38" s="44"/>
    </row>
    <row r="39" spans="1:8" ht="12.75">
      <c r="A39" s="61"/>
      <c r="B39" s="63" t="s">
        <v>170</v>
      </c>
      <c r="C39" s="64"/>
      <c r="D39" s="41" t="s">
        <v>285</v>
      </c>
      <c r="E39" s="10">
        <v>23.7</v>
      </c>
      <c r="H39" s="44"/>
    </row>
    <row r="40" spans="1:8" ht="12.75">
      <c r="A40" s="61"/>
      <c r="B40" s="48" t="s">
        <v>170</v>
      </c>
      <c r="C40" s="43" t="s">
        <v>171</v>
      </c>
      <c r="D40" s="41" t="s">
        <v>285</v>
      </c>
      <c r="E40" s="8">
        <v>0.8</v>
      </c>
      <c r="H40" s="44"/>
    </row>
    <row r="41" spans="1:8" ht="12.75">
      <c r="A41" s="61"/>
      <c r="B41" s="49"/>
      <c r="C41" s="43" t="s">
        <v>173</v>
      </c>
      <c r="D41" s="41" t="s">
        <v>285</v>
      </c>
      <c r="E41" s="10" t="s">
        <v>289</v>
      </c>
      <c r="H41" s="44"/>
    </row>
    <row r="42" spans="1:8" ht="12.75">
      <c r="A42" s="61"/>
      <c r="B42" s="50"/>
      <c r="C42" s="43" t="s">
        <v>174</v>
      </c>
      <c r="D42" s="41" t="s">
        <v>285</v>
      </c>
      <c r="E42" s="8">
        <v>22.4</v>
      </c>
      <c r="H42" s="44"/>
    </row>
    <row r="43" spans="1:8" ht="12.75">
      <c r="A43" s="61"/>
      <c r="B43" s="63" t="s">
        <v>177</v>
      </c>
      <c r="C43" s="64"/>
      <c r="D43" s="41" t="s">
        <v>285</v>
      </c>
      <c r="E43" s="10">
        <v>62.8</v>
      </c>
      <c r="H43" s="44"/>
    </row>
    <row r="44" spans="1:8" ht="21">
      <c r="A44" s="61"/>
      <c r="B44" s="48" t="s">
        <v>177</v>
      </c>
      <c r="C44" s="43" t="s">
        <v>178</v>
      </c>
      <c r="D44" s="41" t="s">
        <v>285</v>
      </c>
      <c r="E44" s="8">
        <v>7.8</v>
      </c>
      <c r="H44" s="44"/>
    </row>
    <row r="45" spans="1:8" ht="21">
      <c r="A45" s="61"/>
      <c r="B45" s="49"/>
      <c r="C45" s="43" t="s">
        <v>183</v>
      </c>
      <c r="D45" s="41" t="s">
        <v>285</v>
      </c>
      <c r="E45" s="10" t="s">
        <v>289</v>
      </c>
      <c r="H45" s="44"/>
    </row>
    <row r="46" spans="1:8" ht="21">
      <c r="A46" s="61"/>
      <c r="B46" s="49"/>
      <c r="C46" s="43" t="s">
        <v>184</v>
      </c>
      <c r="D46" s="41" t="s">
        <v>285</v>
      </c>
      <c r="E46" s="8">
        <v>12.2</v>
      </c>
      <c r="H46" s="44"/>
    </row>
    <row r="47" spans="1:8" ht="12.75">
      <c r="A47" s="61"/>
      <c r="B47" s="49"/>
      <c r="C47" s="43" t="s">
        <v>190</v>
      </c>
      <c r="D47" s="41" t="s">
        <v>285</v>
      </c>
      <c r="E47" s="10">
        <v>26.1</v>
      </c>
      <c r="H47" s="44"/>
    </row>
    <row r="48" spans="1:8" ht="12.75">
      <c r="A48" s="61"/>
      <c r="B48" s="49"/>
      <c r="C48" s="43" t="s">
        <v>292</v>
      </c>
      <c r="D48" s="41" t="s">
        <v>285</v>
      </c>
      <c r="E48" s="8">
        <v>7.4</v>
      </c>
      <c r="H48" s="44"/>
    </row>
    <row r="49" spans="1:8" ht="12.75">
      <c r="A49" s="61"/>
      <c r="B49" s="49"/>
      <c r="C49" s="43" t="s">
        <v>205</v>
      </c>
      <c r="D49" s="41" t="s">
        <v>285</v>
      </c>
      <c r="E49" s="10">
        <v>3.8</v>
      </c>
      <c r="H49" s="44"/>
    </row>
    <row r="50" spans="1:8" ht="12.75">
      <c r="A50" s="61"/>
      <c r="B50" s="49"/>
      <c r="C50" s="43" t="s">
        <v>207</v>
      </c>
      <c r="D50" s="41" t="s">
        <v>285</v>
      </c>
      <c r="E50" s="8" t="s">
        <v>289</v>
      </c>
      <c r="H50" s="44"/>
    </row>
    <row r="51" spans="1:8" ht="21">
      <c r="A51" s="61"/>
      <c r="B51" s="50"/>
      <c r="C51" s="43" t="s">
        <v>208</v>
      </c>
      <c r="D51" s="41" t="s">
        <v>285</v>
      </c>
      <c r="E51" s="10">
        <v>3.1</v>
      </c>
      <c r="H51" s="44"/>
    </row>
    <row r="52" spans="1:8" ht="12.75">
      <c r="A52" s="61"/>
      <c r="B52" s="57" t="s">
        <v>210</v>
      </c>
      <c r="C52" s="59"/>
      <c r="D52" s="41" t="s">
        <v>285</v>
      </c>
      <c r="E52" s="8" t="s">
        <v>289</v>
      </c>
      <c r="H52" s="44"/>
    </row>
    <row r="53" spans="1:8" ht="12.75">
      <c r="A53" s="61"/>
      <c r="B53" s="63" t="s">
        <v>220</v>
      </c>
      <c r="C53" s="64"/>
      <c r="D53" s="41" t="s">
        <v>285</v>
      </c>
      <c r="E53" s="10">
        <v>66.099999999999994</v>
      </c>
      <c r="H53" s="44"/>
    </row>
    <row r="54" spans="1:8" ht="12.75">
      <c r="A54" s="61"/>
      <c r="B54" s="48" t="s">
        <v>220</v>
      </c>
      <c r="C54" s="43" t="s">
        <v>221</v>
      </c>
      <c r="D54" s="41" t="s">
        <v>285</v>
      </c>
      <c r="E54" s="8">
        <v>12.8</v>
      </c>
      <c r="H54" s="44"/>
    </row>
    <row r="55" spans="1:8" ht="12.75">
      <c r="A55" s="61"/>
      <c r="B55" s="49"/>
      <c r="C55" s="43" t="s">
        <v>226</v>
      </c>
      <c r="D55" s="41" t="s">
        <v>285</v>
      </c>
      <c r="E55" s="10" t="s">
        <v>289</v>
      </c>
      <c r="H55" s="44"/>
    </row>
    <row r="56" spans="1:8" ht="12.75">
      <c r="A56" s="61"/>
      <c r="B56" s="49"/>
      <c r="C56" s="43" t="s">
        <v>293</v>
      </c>
      <c r="D56" s="41" t="s">
        <v>285</v>
      </c>
      <c r="E56" s="8">
        <v>9.1</v>
      </c>
      <c r="H56" s="44"/>
    </row>
    <row r="57" spans="1:8" ht="12.75">
      <c r="A57" s="61"/>
      <c r="B57" s="49"/>
      <c r="C57" s="43" t="s">
        <v>230</v>
      </c>
      <c r="D57" s="41" t="s">
        <v>285</v>
      </c>
      <c r="E57" s="10">
        <v>31.4</v>
      </c>
      <c r="H57" s="44"/>
    </row>
    <row r="58" spans="1:8" ht="12.75">
      <c r="A58" s="61"/>
      <c r="B58" s="49"/>
      <c r="C58" s="43" t="s">
        <v>239</v>
      </c>
      <c r="D58" s="41" t="s">
        <v>285</v>
      </c>
      <c r="E58" s="8">
        <v>4.2</v>
      </c>
      <c r="H58" s="44"/>
    </row>
    <row r="59" spans="1:8" ht="12.75">
      <c r="A59" s="61"/>
      <c r="B59" s="50"/>
      <c r="C59" s="43" t="s">
        <v>244</v>
      </c>
      <c r="D59" s="41" t="s">
        <v>285</v>
      </c>
      <c r="E59" s="10" t="s">
        <v>289</v>
      </c>
      <c r="H59" s="44"/>
    </row>
    <row r="60" spans="1:8" ht="12.75">
      <c r="A60" s="61"/>
      <c r="B60" s="63" t="s">
        <v>251</v>
      </c>
      <c r="C60" s="64"/>
      <c r="D60" s="41" t="s">
        <v>285</v>
      </c>
      <c r="E60" s="8">
        <v>55.4</v>
      </c>
      <c r="H60" s="44"/>
    </row>
    <row r="61" spans="1:8" ht="12.75">
      <c r="A61" s="61"/>
      <c r="B61" s="48" t="s">
        <v>251</v>
      </c>
      <c r="C61" s="43" t="s">
        <v>252</v>
      </c>
      <c r="D61" s="41" t="s">
        <v>285</v>
      </c>
      <c r="E61" s="10">
        <v>44.3</v>
      </c>
      <c r="H61" s="44"/>
    </row>
    <row r="62" spans="1:8" ht="12.75">
      <c r="A62" s="61"/>
      <c r="B62" s="49"/>
      <c r="C62" s="43" t="s">
        <v>257</v>
      </c>
      <c r="D62" s="41" t="s">
        <v>285</v>
      </c>
      <c r="E62" s="8">
        <v>3.2</v>
      </c>
      <c r="H62" s="44"/>
    </row>
    <row r="63" spans="1:8" ht="21">
      <c r="A63" s="61"/>
      <c r="B63" s="49"/>
      <c r="C63" s="43" t="s">
        <v>258</v>
      </c>
      <c r="D63" s="41" t="s">
        <v>285</v>
      </c>
      <c r="E63" s="10">
        <v>1.4</v>
      </c>
      <c r="H63" s="44"/>
    </row>
    <row r="64" spans="1:8" ht="12.75">
      <c r="A64" s="61"/>
      <c r="B64" s="49"/>
      <c r="C64" s="43" t="s">
        <v>259</v>
      </c>
      <c r="D64" s="41" t="s">
        <v>285</v>
      </c>
      <c r="E64" s="8" t="s">
        <v>289</v>
      </c>
      <c r="H64" s="44"/>
    </row>
    <row r="65" spans="1:9" ht="21">
      <c r="A65" s="61"/>
      <c r="B65" s="50"/>
      <c r="C65" s="43" t="s">
        <v>261</v>
      </c>
      <c r="D65" s="41" t="s">
        <v>285</v>
      </c>
      <c r="E65" s="10">
        <v>6</v>
      </c>
    </row>
    <row r="66" spans="1:9" ht="12.75">
      <c r="A66" s="62"/>
      <c r="B66" s="57" t="s">
        <v>294</v>
      </c>
      <c r="C66" s="59"/>
      <c r="D66" s="41" t="s">
        <v>285</v>
      </c>
      <c r="E66" s="8" t="s">
        <v>289</v>
      </c>
    </row>
    <row r="70" spans="1:9" s="20" customFormat="1">
      <c r="A70" s="20" t="s">
        <v>0</v>
      </c>
      <c r="H70" s="30"/>
    </row>
    <row r="72" spans="1:9">
      <c r="A72" s="20" t="s">
        <v>1</v>
      </c>
      <c r="B72" s="20" t="s">
        <v>2</v>
      </c>
      <c r="C72" s="20" t="s">
        <v>3</v>
      </c>
      <c r="D72" s="20" t="s">
        <v>4</v>
      </c>
    </row>
    <row r="74" spans="1:9" s="20" customFormat="1">
      <c r="A74" s="20" t="s">
        <v>5</v>
      </c>
      <c r="E74" s="20" t="s">
        <v>6</v>
      </c>
      <c r="F74" s="20" t="s">
        <v>7</v>
      </c>
      <c r="G74" s="20" t="s">
        <v>8</v>
      </c>
      <c r="H74" s="30" t="s">
        <v>9</v>
      </c>
      <c r="I74" s="20" t="s">
        <v>10</v>
      </c>
    </row>
    <row r="75" spans="1:9" s="20" customFormat="1">
      <c r="B75" s="20" t="s">
        <v>11</v>
      </c>
      <c r="E75" s="20">
        <f>E5</f>
        <v>14.9</v>
      </c>
      <c r="F75" s="20">
        <f>E75*(365.25/7)</f>
        <v>777.46071428571429</v>
      </c>
      <c r="G75" s="20">
        <v>0.99999999999999989</v>
      </c>
      <c r="H75" s="30"/>
      <c r="I75" s="20">
        <f>SUM(I77,I76)</f>
        <v>0.97069667403503923</v>
      </c>
    </row>
    <row r="76" spans="1:9">
      <c r="C76" s="20" t="s">
        <v>12</v>
      </c>
      <c r="D76" s="20"/>
      <c r="E76" s="18">
        <f>E75*G76</f>
        <v>6.1682795698924728</v>
      </c>
      <c r="F76" s="18">
        <f>E76*(365.25/7)</f>
        <v>321.85201612903228</v>
      </c>
      <c r="G76" s="18">
        <v>0.41397849462365588</v>
      </c>
      <c r="I76" s="18">
        <f>F76*AVERAGE(H78:H79)</f>
        <v>0.40184754785321519</v>
      </c>
    </row>
    <row r="77" spans="1:9">
      <c r="C77" s="20" t="s">
        <v>13</v>
      </c>
      <c r="D77" s="20"/>
      <c r="E77" s="18">
        <f>G77*E75</f>
        <v>8.7317204301075257</v>
      </c>
      <c r="F77" s="18">
        <f>E77*(365.25/7)</f>
        <v>455.60869815668201</v>
      </c>
      <c r="G77" s="18">
        <v>0.58602150537634401</v>
      </c>
      <c r="I77" s="18">
        <f>F77*AVERAGE(H78:H79)</f>
        <v>0.56884912618182404</v>
      </c>
    </row>
    <row r="78" spans="1:9">
      <c r="C78" s="20"/>
      <c r="D78" s="2" t="s">
        <v>15</v>
      </c>
      <c r="H78" s="19">
        <f>B466</f>
        <v>4.00513731321467E-4</v>
      </c>
    </row>
    <row r="79" spans="1:9">
      <c r="C79" s="20"/>
      <c r="D79" s="18" t="s">
        <v>14</v>
      </c>
      <c r="F79" s="20"/>
      <c r="H79" s="19">
        <f>B452</f>
        <v>2.09658137894879E-3</v>
      </c>
    </row>
    <row r="80" spans="1:9" s="20" customFormat="1">
      <c r="B80" s="20" t="s">
        <v>16</v>
      </c>
      <c r="E80" s="20">
        <f>E6</f>
        <v>19.2</v>
      </c>
      <c r="F80" s="20">
        <f>E80*(365.25/7)</f>
        <v>1001.8285714285714</v>
      </c>
      <c r="G80" s="20">
        <v>1</v>
      </c>
      <c r="H80" s="30"/>
      <c r="I80" s="20">
        <f>SUM(I81,I84)</f>
        <v>1.7467724237944955</v>
      </c>
    </row>
    <row r="81" spans="1:9">
      <c r="A81" s="18"/>
      <c r="C81" s="20" t="s">
        <v>17</v>
      </c>
      <c r="D81" s="20"/>
      <c r="E81" s="18">
        <f>G81*E80</f>
        <v>16.422127659574468</v>
      </c>
      <c r="F81" s="18">
        <f>E81*(365.25/7)</f>
        <v>856.88316109422499</v>
      </c>
      <c r="G81" s="18">
        <v>0.85531914893617023</v>
      </c>
      <c r="I81" s="18">
        <f>F81*AVERAGE(H82:H83)</f>
        <v>1.6758522001568268</v>
      </c>
    </row>
    <row r="82" spans="1:9">
      <c r="A82" s="18"/>
      <c r="C82" s="20"/>
      <c r="D82" s="2" t="s">
        <v>19</v>
      </c>
      <c r="H82" s="19">
        <f>B455</f>
        <v>4.2646215314859999E-4</v>
      </c>
    </row>
    <row r="83" spans="1:9">
      <c r="A83" s="18"/>
      <c r="C83" s="20"/>
      <c r="D83" s="1" t="s">
        <v>18</v>
      </c>
      <c r="F83" s="20"/>
      <c r="H83" s="19">
        <f>B453</f>
        <v>3.4850447505856098E-3</v>
      </c>
    </row>
    <row r="84" spans="1:9">
      <c r="A84" s="18"/>
      <c r="C84" s="20" t="s">
        <v>21</v>
      </c>
      <c r="D84" s="20"/>
      <c r="E84" s="18">
        <f>G84*E80</f>
        <v>2.7778723404255317</v>
      </c>
      <c r="F84" s="18">
        <f>E84*(365.25/7)</f>
        <v>144.94541033434649</v>
      </c>
      <c r="G84" s="18">
        <v>0.14468085106382977</v>
      </c>
      <c r="I84" s="18">
        <f>F84*AVERAGE(H85:H86)</f>
        <v>7.0920223637668783E-2</v>
      </c>
    </row>
    <row r="85" spans="1:9">
      <c r="A85" s="18"/>
      <c r="C85" s="20"/>
      <c r="D85" s="1" t="s">
        <v>22</v>
      </c>
      <c r="F85" s="20"/>
      <c r="H85" s="19">
        <f>B457</f>
        <v>6.0573063602221001E-4</v>
      </c>
    </row>
    <row r="86" spans="1:9">
      <c r="A86" s="18"/>
      <c r="C86" s="20"/>
      <c r="D86" s="1" t="s">
        <v>23</v>
      </c>
      <c r="F86" s="20"/>
      <c r="H86" s="19">
        <f>B464</f>
        <v>3.7284776082494302E-4</v>
      </c>
    </row>
    <row r="87" spans="1:9">
      <c r="A87" s="18"/>
      <c r="C87" s="20"/>
      <c r="D87" s="1"/>
      <c r="F87" s="20"/>
    </row>
    <row r="88" spans="1:9" s="20" customFormat="1">
      <c r="B88" s="20" t="s">
        <v>24</v>
      </c>
      <c r="E88" s="20">
        <f>E7</f>
        <v>62.5</v>
      </c>
      <c r="F88" s="20">
        <f>E88*(365.25/7)</f>
        <v>3261.1607142857142</v>
      </c>
      <c r="G88" s="20">
        <v>1</v>
      </c>
      <c r="H88" s="30"/>
      <c r="I88" s="20">
        <f>SUM(I89,I91,I94,I96,I98,I100)</f>
        <v>1.976924649511425</v>
      </c>
    </row>
    <row r="89" spans="1:9">
      <c r="A89" s="18"/>
      <c r="C89" s="20" t="s">
        <v>25</v>
      </c>
      <c r="D89" s="20"/>
      <c r="E89" s="18">
        <f>G89*E88</f>
        <v>14.338731443994604</v>
      </c>
      <c r="F89" s="18">
        <f>E89*(365.25/7)</f>
        <v>748.17452284557567</v>
      </c>
      <c r="G89" s="18">
        <v>0.22941970310391366</v>
      </c>
      <c r="I89" s="18">
        <f>F89*H90</f>
        <v>0.29965416982453968</v>
      </c>
    </row>
    <row r="90" spans="1:9">
      <c r="A90" s="18"/>
      <c r="C90" s="20"/>
      <c r="D90" s="18" t="s">
        <v>15</v>
      </c>
      <c r="F90" s="20"/>
      <c r="H90" s="19">
        <f>B466</f>
        <v>4.00513731321467E-4</v>
      </c>
    </row>
    <row r="91" spans="1:9">
      <c r="A91" s="18"/>
      <c r="C91" s="20" t="s">
        <v>26</v>
      </c>
      <c r="E91" s="36">
        <f>G91*E88</f>
        <v>9.8684210526315788</v>
      </c>
      <c r="F91" s="18">
        <f>E91*(365.25/7)</f>
        <v>514.92011278195491</v>
      </c>
      <c r="G91" s="18">
        <v>0.15789473684210525</v>
      </c>
      <c r="I91" s="18">
        <f>F91*AVERAGE(H92:H93)</f>
        <v>0.87701757909664435</v>
      </c>
    </row>
    <row r="92" spans="1:9">
      <c r="A92" s="18"/>
      <c r="C92" s="20"/>
      <c r="D92" s="2" t="s">
        <v>19</v>
      </c>
      <c r="E92" s="36"/>
      <c r="H92" s="19">
        <f>B455</f>
        <v>4.2646215314859999E-4</v>
      </c>
    </row>
    <row r="93" spans="1:9">
      <c r="A93" s="18"/>
      <c r="C93" s="20"/>
      <c r="D93" s="18" t="s">
        <v>27</v>
      </c>
      <c r="F93" s="20"/>
      <c r="H93" s="19">
        <f>B454</f>
        <v>2.9799597648393701E-3</v>
      </c>
    </row>
    <row r="94" spans="1:9">
      <c r="A94" s="18"/>
      <c r="C94" s="20" t="s">
        <v>29</v>
      </c>
      <c r="E94" s="18">
        <f>G94*E88</f>
        <v>1.8556005398110664</v>
      </c>
      <c r="F94" s="18">
        <f>E94*(365.25/7)</f>
        <v>96.822585309427438</v>
      </c>
      <c r="G94" s="18">
        <v>2.9689608636977064E-2</v>
      </c>
      <c r="I94" s="18">
        <f>F94*H95</f>
        <v>3.8778774918469837E-2</v>
      </c>
    </row>
    <row r="95" spans="1:9">
      <c r="A95" s="18"/>
      <c r="C95" s="20"/>
      <c r="D95" s="28" t="s">
        <v>15</v>
      </c>
      <c r="F95" s="20"/>
      <c r="H95" s="19">
        <f>B466</f>
        <v>4.00513731321467E-4</v>
      </c>
    </row>
    <row r="96" spans="1:9">
      <c r="A96" s="18"/>
      <c r="C96" s="20" t="s">
        <v>30</v>
      </c>
      <c r="E96" s="36">
        <f>G96*E88</f>
        <v>3.2051282051282048</v>
      </c>
      <c r="F96" s="18">
        <f>E96*(365.25/7)</f>
        <v>167.23901098901098</v>
      </c>
      <c r="G96" s="18">
        <v>5.128205128205128E-2</v>
      </c>
      <c r="I96" s="18">
        <f>F96*H97</f>
        <v>6.6981520313720608E-2</v>
      </c>
    </row>
    <row r="97" spans="1:9">
      <c r="A97" s="18"/>
      <c r="C97" s="20"/>
      <c r="D97" s="28" t="s">
        <v>15</v>
      </c>
      <c r="H97" s="19">
        <f>B466</f>
        <v>4.00513731321467E-4</v>
      </c>
    </row>
    <row r="98" spans="1:9">
      <c r="A98" s="18"/>
      <c r="C98" s="20" t="s">
        <v>31</v>
      </c>
      <c r="D98" s="20"/>
      <c r="E98" s="18">
        <f>G98*E88</f>
        <v>8.0128205128205146</v>
      </c>
      <c r="F98" s="18">
        <f>E98*(365.25/7)</f>
        <v>418.09752747252759</v>
      </c>
      <c r="G98" s="18">
        <v>0.12820512820512822</v>
      </c>
      <c r="I98" s="18">
        <f>F98*H99</f>
        <v>0.16745380078430158</v>
      </c>
    </row>
    <row r="99" spans="1:9">
      <c r="A99" s="18"/>
      <c r="C99" s="20"/>
      <c r="D99" s="28" t="s">
        <v>15</v>
      </c>
      <c r="H99" s="19">
        <f>B466</f>
        <v>4.00513731321467E-4</v>
      </c>
    </row>
    <row r="100" spans="1:9">
      <c r="A100" s="18"/>
      <c r="C100" s="20" t="s">
        <v>32</v>
      </c>
      <c r="D100" s="20"/>
      <c r="E100" s="18">
        <f>G100*E88</f>
        <v>25.219298245614038</v>
      </c>
      <c r="F100" s="18">
        <f>E100*(365.25/7)</f>
        <v>1315.9069548872183</v>
      </c>
      <c r="G100" s="18">
        <v>0.40350877192982459</v>
      </c>
      <c r="I100" s="18">
        <f>F100*H101</f>
        <v>0.52703880457374908</v>
      </c>
    </row>
    <row r="101" spans="1:9">
      <c r="A101" s="18"/>
      <c r="C101" s="20"/>
      <c r="D101" s="28" t="s">
        <v>15</v>
      </c>
      <c r="F101" s="20"/>
      <c r="H101" s="19">
        <f>B466</f>
        <v>4.00513731321467E-4</v>
      </c>
    </row>
    <row r="102" spans="1:9">
      <c r="A102" s="18"/>
      <c r="C102" s="20"/>
      <c r="D102" s="28"/>
      <c r="F102" s="20"/>
    </row>
    <row r="103" spans="1:9" s="20" customFormat="1">
      <c r="B103" s="20" t="s">
        <v>33</v>
      </c>
      <c r="E103" s="20">
        <f>E8</f>
        <v>7.4</v>
      </c>
      <c r="F103" s="20">
        <f>E103*(365.25/7)</f>
        <v>386.12142857142862</v>
      </c>
      <c r="G103" s="20">
        <v>1</v>
      </c>
      <c r="H103" s="30"/>
      <c r="I103" s="20">
        <f>SUM(I104:I105)</f>
        <v>0.1189091019070205</v>
      </c>
    </row>
    <row r="104" spans="1:9">
      <c r="A104" s="18"/>
      <c r="C104" s="20" t="s">
        <v>34</v>
      </c>
      <c r="D104" s="20"/>
      <c r="E104" s="18">
        <f>G104*E103</f>
        <v>2.1142857142857143</v>
      </c>
      <c r="F104" s="18">
        <f>E104*(365.25/7)</f>
        <v>110.32040816326531</v>
      </c>
      <c r="G104" s="18">
        <v>0.2857142857142857</v>
      </c>
      <c r="I104" s="18">
        <f>F104*AVERAGE(H106:H106)</f>
        <v>3.3974029116291569E-2</v>
      </c>
    </row>
    <row r="105" spans="1:9">
      <c r="A105" s="18"/>
      <c r="C105" s="20" t="s">
        <v>35</v>
      </c>
      <c r="D105" s="20"/>
      <c r="E105" s="18">
        <f>G105*E103</f>
        <v>5.2857142857142865</v>
      </c>
      <c r="F105" s="18">
        <f>E105*(365.25/7)</f>
        <v>275.80102040816331</v>
      </c>
      <c r="G105" s="18">
        <v>0.7142857142857143</v>
      </c>
      <c r="I105" s="18">
        <f>F105*AVERAGE(H106:H106)</f>
        <v>8.4935072790728927E-2</v>
      </c>
    </row>
    <row r="106" spans="1:9">
      <c r="A106" s="18"/>
      <c r="C106" s="20"/>
      <c r="D106" s="3" t="s">
        <v>36</v>
      </c>
      <c r="E106" s="3"/>
      <c r="F106" s="20"/>
      <c r="G106" s="3"/>
      <c r="H106" s="19">
        <f>B467</f>
        <v>3.0795779023961499E-4</v>
      </c>
    </row>
    <row r="107" spans="1:9">
      <c r="A107" s="18"/>
      <c r="C107" s="20"/>
      <c r="D107" s="3"/>
      <c r="E107" s="3"/>
      <c r="F107" s="20"/>
      <c r="G107" s="3"/>
    </row>
    <row r="108" spans="1:9" s="20" customFormat="1">
      <c r="B108" s="20" t="s">
        <v>37</v>
      </c>
      <c r="E108" s="20">
        <f>E9</f>
        <v>21.7</v>
      </c>
      <c r="F108" s="20">
        <f>E108*(365.25/7)</f>
        <v>1132.2750000000001</v>
      </c>
      <c r="G108" s="20">
        <v>0.9973821989528795</v>
      </c>
      <c r="H108" s="30"/>
      <c r="I108" s="20">
        <f>F108*H112</f>
        <v>0.25466776975669214</v>
      </c>
    </row>
    <row r="109" spans="1:9">
      <c r="C109" s="20" t="s">
        <v>38</v>
      </c>
      <c r="D109" s="20"/>
      <c r="E109" s="18">
        <f>G109*E108</f>
        <v>9.6002617801047112</v>
      </c>
      <c r="F109" s="18">
        <f>E109*(365.25/7)</f>
        <v>500.92794502617801</v>
      </c>
      <c r="G109" s="18">
        <v>0.44240837696335072</v>
      </c>
    </row>
    <row r="110" spans="1:9">
      <c r="C110" s="20" t="s">
        <v>39</v>
      </c>
      <c r="D110" s="20"/>
      <c r="E110" s="18">
        <f>G110*E108</f>
        <v>12.042931937172773</v>
      </c>
      <c r="F110" s="18">
        <f>E110*(365.25/7)</f>
        <v>628.38298429319366</v>
      </c>
      <c r="G110" s="18">
        <v>0.55497382198952872</v>
      </c>
    </row>
    <row r="111" spans="1:9">
      <c r="C111" s="20" t="s">
        <v>40</v>
      </c>
      <c r="D111" s="20">
        <f>F108-SUM(F109:F110)</f>
        <v>2.964070680628538</v>
      </c>
      <c r="E111" s="18" t="s">
        <v>41</v>
      </c>
      <c r="F111" s="20" t="e">
        <f>E111*(365.25/7)</f>
        <v>#VALUE!</v>
      </c>
      <c r="G111" s="18">
        <v>2.6178010471205049E-3</v>
      </c>
    </row>
    <row r="112" spans="1:9">
      <c r="C112" s="20"/>
      <c r="D112" s="2" t="s">
        <v>262</v>
      </c>
      <c r="F112" s="20"/>
      <c r="H112" s="19">
        <f>B510</f>
        <v>2.2491688835017299E-4</v>
      </c>
    </row>
    <row r="113" spans="1:9">
      <c r="C113" s="20"/>
      <c r="D113" s="2"/>
      <c r="F113" s="20"/>
    </row>
    <row r="114" spans="1:9">
      <c r="C114" s="20"/>
      <c r="D114" s="2"/>
      <c r="F114" s="20"/>
    </row>
    <row r="115" spans="1:9">
      <c r="C115" s="20"/>
      <c r="D115" s="2"/>
      <c r="F115" s="20"/>
    </row>
    <row r="116" spans="1:9">
      <c r="C116" s="20"/>
      <c r="D116" s="2"/>
      <c r="F116" s="20"/>
    </row>
    <row r="117" spans="1:9">
      <c r="C117" s="20"/>
      <c r="D117" s="2"/>
      <c r="F117" s="20"/>
    </row>
    <row r="118" spans="1:9">
      <c r="C118" s="20"/>
      <c r="D118" s="2"/>
      <c r="F118" s="20"/>
    </row>
    <row r="119" spans="1:9">
      <c r="C119" s="20"/>
      <c r="D119" s="2"/>
      <c r="F119" s="20"/>
    </row>
    <row r="120" spans="1:9">
      <c r="C120" s="20"/>
      <c r="D120" s="2"/>
      <c r="F120" s="20"/>
    </row>
    <row r="121" spans="1:9">
      <c r="C121" s="20"/>
      <c r="D121" s="2"/>
      <c r="F121" s="20"/>
    </row>
    <row r="122" spans="1:9" s="25" customFormat="1">
      <c r="A122" s="25" t="s">
        <v>42</v>
      </c>
      <c r="E122" s="25">
        <f>E4</f>
        <v>125.7</v>
      </c>
      <c r="F122" s="25">
        <f>E122*(365.25/7)</f>
        <v>6558.846428571429</v>
      </c>
      <c r="H122" s="27"/>
      <c r="I122" s="25">
        <f>SUM(I108,I103,I88,I80,I75)</f>
        <v>5.0679706190046723</v>
      </c>
    </row>
    <row r="123" spans="1:9">
      <c r="F123" s="20"/>
    </row>
    <row r="124" spans="1:9" s="20" customFormat="1">
      <c r="A124" s="20" t="s">
        <v>43</v>
      </c>
      <c r="H124" s="30"/>
    </row>
    <row r="125" spans="1:9" s="20" customFormat="1">
      <c r="B125" s="20" t="s">
        <v>44</v>
      </c>
      <c r="E125" s="20">
        <f>E11</f>
        <v>13</v>
      </c>
      <c r="F125" s="20">
        <f t="shared" ref="F125:F133" si="0">E125*(365.25/7)</f>
        <v>678.32142857142856</v>
      </c>
      <c r="G125" s="20">
        <v>1</v>
      </c>
      <c r="H125" s="30"/>
    </row>
    <row r="126" spans="1:9">
      <c r="C126" s="20" t="s">
        <v>45</v>
      </c>
      <c r="D126" s="20"/>
      <c r="E126" s="18">
        <f>G126*E125</f>
        <v>4.333333333333333</v>
      </c>
      <c r="F126" s="18">
        <f t="shared" si="0"/>
        <v>226.10714285714286</v>
      </c>
      <c r="G126" s="18">
        <v>0.33333333333333331</v>
      </c>
    </row>
    <row r="127" spans="1:9">
      <c r="C127" s="20" t="s">
        <v>46</v>
      </c>
      <c r="D127" s="20"/>
      <c r="E127" s="18">
        <f>G127*E125</f>
        <v>5.3999999999999995</v>
      </c>
      <c r="F127" s="18">
        <f t="shared" si="0"/>
        <v>281.76428571428568</v>
      </c>
      <c r="G127" s="18">
        <v>0.41538461538461535</v>
      </c>
    </row>
    <row r="128" spans="1:9">
      <c r="C128" s="20" t="s">
        <v>47</v>
      </c>
      <c r="D128" s="20"/>
      <c r="E128" s="18">
        <f>G128*E125</f>
        <v>1.3333333333333333</v>
      </c>
      <c r="F128" s="18">
        <f t="shared" si="0"/>
        <v>69.571428571428569</v>
      </c>
      <c r="G128" s="18">
        <v>0.10256410256410256</v>
      </c>
    </row>
    <row r="129" spans="1:9">
      <c r="C129" s="20" t="s">
        <v>48</v>
      </c>
      <c r="D129" s="20"/>
      <c r="E129" s="18">
        <f>G129*E125</f>
        <v>1.9333333333333333</v>
      </c>
      <c r="F129" s="18">
        <f t="shared" si="0"/>
        <v>100.87857142857143</v>
      </c>
      <c r="G129" s="18">
        <v>0.14871794871794872</v>
      </c>
    </row>
    <row r="130" spans="1:9" s="20" customFormat="1">
      <c r="B130" s="20" t="s">
        <v>49</v>
      </c>
      <c r="E130" s="20">
        <f>E12</f>
        <v>7.9</v>
      </c>
      <c r="F130" s="18">
        <f t="shared" si="0"/>
        <v>412.21071428571435</v>
      </c>
      <c r="G130" s="20">
        <v>1</v>
      </c>
      <c r="H130" s="30"/>
    </row>
    <row r="131" spans="1:9">
      <c r="C131" s="20" t="s">
        <v>49</v>
      </c>
      <c r="D131" s="20"/>
      <c r="E131" s="18">
        <f>G131*E130</f>
        <v>7.9</v>
      </c>
      <c r="F131" s="18">
        <f t="shared" si="0"/>
        <v>412.21071428571435</v>
      </c>
      <c r="G131" s="18">
        <v>1</v>
      </c>
    </row>
    <row r="132" spans="1:9" s="20" customFormat="1">
      <c r="B132" s="20" t="s">
        <v>50</v>
      </c>
      <c r="E132" s="20" t="s">
        <v>41</v>
      </c>
      <c r="F132" s="18" t="e">
        <f t="shared" si="0"/>
        <v>#VALUE!</v>
      </c>
      <c r="G132" s="20">
        <v>1</v>
      </c>
      <c r="H132" s="30"/>
    </row>
    <row r="133" spans="1:9">
      <c r="C133" s="20" t="s">
        <v>50</v>
      </c>
      <c r="D133" s="20"/>
      <c r="E133" s="18" t="s">
        <v>41</v>
      </c>
      <c r="F133" s="18" t="e">
        <f t="shared" si="0"/>
        <v>#VALUE!</v>
      </c>
      <c r="G133" s="18">
        <v>1</v>
      </c>
    </row>
    <row r="134" spans="1:9">
      <c r="C134" s="20"/>
      <c r="D134" s="3" t="s">
        <v>36</v>
      </c>
      <c r="E134" s="3"/>
      <c r="F134" s="20"/>
      <c r="G134" s="3"/>
      <c r="H134" s="19">
        <f>B467</f>
        <v>3.0795779023961499E-4</v>
      </c>
    </row>
    <row r="135" spans="1:9" s="25" customFormat="1">
      <c r="A135" s="25" t="s">
        <v>51</v>
      </c>
      <c r="E135" s="25">
        <f>E10</f>
        <v>20.9</v>
      </c>
      <c r="F135" s="25">
        <f>E135*(365.25/7)</f>
        <v>1090.5321428571428</v>
      </c>
      <c r="H135" s="27"/>
      <c r="I135" s="25">
        <f>F135*H134</f>
        <v>0.33583786889955786</v>
      </c>
    </row>
    <row r="136" spans="1:9">
      <c r="C136" s="20"/>
      <c r="D136" s="20"/>
      <c r="F136" s="20"/>
    </row>
    <row r="137" spans="1:9" s="20" customFormat="1">
      <c r="A137" s="20" t="s">
        <v>52</v>
      </c>
      <c r="H137" s="30"/>
    </row>
    <row r="138" spans="1:9" s="20" customFormat="1">
      <c r="B138" s="20" t="s">
        <v>53</v>
      </c>
      <c r="E138" s="20">
        <f>E15</f>
        <v>16.7</v>
      </c>
      <c r="F138" s="20">
        <f t="shared" ref="F138:F151" si="1">E138*(365.25/7)</f>
        <v>871.38214285714287</v>
      </c>
      <c r="G138" s="20">
        <v>1.0036231884057971</v>
      </c>
      <c r="H138" s="30"/>
    </row>
    <row r="139" spans="1:9">
      <c r="C139" s="20" t="s">
        <v>54</v>
      </c>
      <c r="D139" s="20"/>
      <c r="E139" s="18">
        <f>G139*E138</f>
        <v>4.780072463768116</v>
      </c>
      <c r="F139" s="18">
        <f t="shared" si="1"/>
        <v>249.41735248447208</v>
      </c>
      <c r="G139" s="18">
        <v>0.28623188405797101</v>
      </c>
    </row>
    <row r="140" spans="1:9">
      <c r="C140" s="20" t="s">
        <v>55</v>
      </c>
      <c r="D140" s="20"/>
      <c r="E140" s="18">
        <f>G140*E138</f>
        <v>2.6623188405797102</v>
      </c>
      <c r="F140" s="18">
        <f t="shared" si="1"/>
        <v>138.91599378881989</v>
      </c>
      <c r="G140" s="18">
        <v>0.15942028985507248</v>
      </c>
    </row>
    <row r="141" spans="1:9">
      <c r="C141" s="20" t="s">
        <v>56</v>
      </c>
      <c r="D141" s="20"/>
      <c r="E141" s="18">
        <f>G141*E138</f>
        <v>6.2322463768115934</v>
      </c>
      <c r="F141" s="18">
        <f t="shared" si="1"/>
        <v>325.18971273291925</v>
      </c>
      <c r="G141" s="18">
        <v>0.37318840579710144</v>
      </c>
    </row>
    <row r="142" spans="1:9">
      <c r="C142" s="20" t="s">
        <v>57</v>
      </c>
      <c r="D142" s="20"/>
      <c r="E142" s="18">
        <f>G142*E138</f>
        <v>1.5731884057971015</v>
      </c>
      <c r="F142" s="18">
        <f t="shared" si="1"/>
        <v>82.086723602484483</v>
      </c>
      <c r="G142" s="18">
        <v>9.420289855072464E-2</v>
      </c>
    </row>
    <row r="143" spans="1:9">
      <c r="C143" s="20" t="s">
        <v>58</v>
      </c>
      <c r="D143" s="20"/>
      <c r="E143" s="18">
        <f>G143*E138</f>
        <v>0.48405797101449272</v>
      </c>
      <c r="F143" s="18">
        <f t="shared" si="1"/>
        <v>25.257453416149069</v>
      </c>
      <c r="G143" s="18">
        <v>2.8985507246376812E-2</v>
      </c>
    </row>
    <row r="144" spans="1:9">
      <c r="C144" s="20" t="s">
        <v>59</v>
      </c>
      <c r="D144" s="20"/>
      <c r="E144" s="18">
        <f>G144*E138</f>
        <v>0.42355072463768112</v>
      </c>
      <c r="F144" s="18">
        <f t="shared" si="1"/>
        <v>22.100271739130434</v>
      </c>
      <c r="G144" s="18">
        <v>2.5362318840579708E-2</v>
      </c>
    </row>
    <row r="145" spans="1:9">
      <c r="C145" s="20" t="s">
        <v>60</v>
      </c>
      <c r="D145" s="20"/>
      <c r="E145" s="18">
        <f>G145*E138</f>
        <v>0.60507246376811596</v>
      </c>
      <c r="F145" s="18">
        <f t="shared" si="1"/>
        <v>31.571816770186338</v>
      </c>
      <c r="G145" s="18">
        <v>3.6231884057971016E-2</v>
      </c>
    </row>
    <row r="146" spans="1:9" s="20" customFormat="1">
      <c r="B146" s="20" t="s">
        <v>61</v>
      </c>
      <c r="E146" s="20">
        <f>E16</f>
        <v>2.9</v>
      </c>
      <c r="F146" s="20">
        <f t="shared" si="1"/>
        <v>151.31785714285715</v>
      </c>
      <c r="G146" s="20">
        <v>1</v>
      </c>
      <c r="H146" s="30"/>
    </row>
    <row r="147" spans="1:9">
      <c r="C147" s="20" t="s">
        <v>62</v>
      </c>
      <c r="D147" s="20"/>
      <c r="E147" s="18">
        <f>G147*E146</f>
        <v>1.2161290322580645</v>
      </c>
      <c r="F147" s="18">
        <f t="shared" si="1"/>
        <v>63.455875576036867</v>
      </c>
      <c r="G147" s="18">
        <v>0.41935483870967744</v>
      </c>
    </row>
    <row r="148" spans="1:9">
      <c r="C148" s="20" t="s">
        <v>63</v>
      </c>
      <c r="D148" s="20"/>
      <c r="E148" s="18">
        <f>G148*E146</f>
        <v>0.3274193548387096</v>
      </c>
      <c r="F148" s="18">
        <f t="shared" si="1"/>
        <v>17.084274193548385</v>
      </c>
      <c r="G148" s="18">
        <v>0.1129032258064516</v>
      </c>
    </row>
    <row r="149" spans="1:9">
      <c r="C149" s="20" t="s">
        <v>64</v>
      </c>
      <c r="D149" s="20"/>
      <c r="E149" s="18">
        <f>G149*E146</f>
        <v>1.0290322580645161</v>
      </c>
      <c r="F149" s="18">
        <f t="shared" si="1"/>
        <v>53.693433179723506</v>
      </c>
      <c r="G149" s="18">
        <v>0.35483870967741937</v>
      </c>
    </row>
    <row r="150" spans="1:9">
      <c r="C150" s="20" t="s">
        <v>65</v>
      </c>
      <c r="D150" s="20"/>
      <c r="E150" s="18">
        <f>G150*E146</f>
        <v>0.23387096774193547</v>
      </c>
      <c r="F150" s="18">
        <f t="shared" si="1"/>
        <v>12.203052995391705</v>
      </c>
      <c r="G150" s="18">
        <v>8.0645161290322578E-2</v>
      </c>
    </row>
    <row r="151" spans="1:9">
      <c r="C151" s="20" t="s">
        <v>66</v>
      </c>
      <c r="D151" s="20"/>
      <c r="E151" s="18">
        <f>G151*E146</f>
        <v>9.3548387096774183E-2</v>
      </c>
      <c r="F151" s="18">
        <f t="shared" si="1"/>
        <v>4.8812211981566813</v>
      </c>
      <c r="G151" s="18">
        <v>3.2258064516129031E-2</v>
      </c>
    </row>
    <row r="152" spans="1:9">
      <c r="C152" s="20"/>
      <c r="D152" s="2" t="s">
        <v>67</v>
      </c>
      <c r="H152" s="19">
        <f>B468</f>
        <v>2.5698777452277098E-4</v>
      </c>
    </row>
    <row r="153" spans="1:9">
      <c r="C153" s="20"/>
      <c r="D153" s="3" t="s">
        <v>68</v>
      </c>
      <c r="F153" s="20"/>
      <c r="G153" s="25"/>
      <c r="H153" s="19">
        <f>B469</f>
        <v>2.3781103369882801E-4</v>
      </c>
    </row>
    <row r="154" spans="1:9" s="25" customFormat="1">
      <c r="A154" s="25" t="s">
        <v>69</v>
      </c>
      <c r="E154" s="25">
        <f>E14</f>
        <v>19.600000000000001</v>
      </c>
      <c r="F154" s="25">
        <f>E154*(365.25/7)</f>
        <v>1022.7000000000002</v>
      </c>
      <c r="H154" s="27"/>
      <c r="I154" s="25">
        <f>F154*AVERAGE(H152:H153)</f>
        <v>0.25301537058411466</v>
      </c>
    </row>
    <row r="155" spans="1:9">
      <c r="C155" s="20"/>
      <c r="D155" s="20"/>
      <c r="F155" s="20"/>
    </row>
    <row r="156" spans="1:9" s="20" customFormat="1">
      <c r="A156" s="20" t="s">
        <v>70</v>
      </c>
      <c r="H156" s="30"/>
    </row>
    <row r="157" spans="1:9" s="20" customFormat="1">
      <c r="B157" s="20" t="s">
        <v>71</v>
      </c>
      <c r="E157" s="38">
        <f>E18</f>
        <v>74.2</v>
      </c>
      <c r="F157" s="20">
        <f>E157*(365.25/7)</f>
        <v>3871.65</v>
      </c>
      <c r="G157" s="20">
        <v>1.0151057401812689</v>
      </c>
      <c r="H157" s="30"/>
      <c r="I157" s="20">
        <f>F157*AVERAGE(H159:H160)</f>
        <v>0.52365916948696378</v>
      </c>
    </row>
    <row r="158" spans="1:9">
      <c r="C158" s="20" t="s">
        <v>71</v>
      </c>
      <c r="D158" s="20"/>
      <c r="E158" s="36">
        <f>G158*E157</f>
        <v>74.2</v>
      </c>
      <c r="F158" s="18">
        <f>E158*(365.25/7)</f>
        <v>3871.65</v>
      </c>
      <c r="G158" s="18">
        <v>1</v>
      </c>
    </row>
    <row r="159" spans="1:9">
      <c r="D159" s="28" t="s">
        <v>72</v>
      </c>
      <c r="E159" s="36"/>
      <c r="F159" s="20"/>
      <c r="H159" s="19">
        <f>B529</f>
        <v>7.7595885697333093E-5</v>
      </c>
    </row>
    <row r="160" spans="1:9">
      <c r="D160" s="29" t="s">
        <v>73</v>
      </c>
      <c r="E160" s="36"/>
      <c r="F160" s="20"/>
      <c r="H160" s="19">
        <f>B492</f>
        <v>1.9291367456093599E-4</v>
      </c>
    </row>
    <row r="161" spans="2:9" s="20" customFormat="1">
      <c r="B161" s="20" t="s">
        <v>74</v>
      </c>
      <c r="E161" s="38">
        <f>E19</f>
        <v>30</v>
      </c>
      <c r="F161" s="20">
        <f>E161*(365.25/7)</f>
        <v>1565.3571428571429</v>
      </c>
      <c r="G161" s="20">
        <v>1</v>
      </c>
      <c r="H161" s="30"/>
      <c r="I161" s="20">
        <f>SUM(I162,I168,I164)</f>
        <v>0.35885666812088224</v>
      </c>
    </row>
    <row r="162" spans="2:9">
      <c r="C162" s="20" t="s">
        <v>75</v>
      </c>
      <c r="D162" s="20"/>
      <c r="E162" s="36">
        <f>G162*E161</f>
        <v>18.651685393258429</v>
      </c>
      <c r="F162" s="18">
        <f>E162*(365.25/7)</f>
        <v>973.21829855537737</v>
      </c>
      <c r="G162" s="18">
        <v>0.62172284644194764</v>
      </c>
      <c r="I162" s="18">
        <f>F162*H163</f>
        <v>0.1877471181242599</v>
      </c>
    </row>
    <row r="163" spans="2:9">
      <c r="C163" s="20"/>
      <c r="D163" s="29" t="s">
        <v>73</v>
      </c>
      <c r="E163" s="36"/>
      <c r="F163" s="20"/>
      <c r="H163" s="19">
        <f>B492</f>
        <v>1.9291367456093599E-4</v>
      </c>
    </row>
    <row r="164" spans="2:9">
      <c r="C164" s="20" t="s">
        <v>76</v>
      </c>
      <c r="D164" s="20"/>
      <c r="E164" s="36">
        <f>G164*E161</f>
        <v>1.5730337078651684</v>
      </c>
      <c r="F164" s="18">
        <f>E164*(365.25/7)</f>
        <v>82.078651685393254</v>
      </c>
      <c r="G164" s="18">
        <v>5.2434456928838948E-2</v>
      </c>
      <c r="I164" s="18">
        <f>F164*AVERAGE(H165:H167)</f>
        <v>7.2711963991739167E-2</v>
      </c>
    </row>
    <row r="165" spans="2:9">
      <c r="C165" s="20"/>
      <c r="D165" s="29" t="s">
        <v>77</v>
      </c>
      <c r="E165" s="36"/>
      <c r="F165" s="20"/>
      <c r="H165" s="19">
        <f>B479</f>
        <v>1.4906108433209899E-3</v>
      </c>
    </row>
    <row r="166" spans="2:9">
      <c r="C166" s="20"/>
      <c r="D166" s="29" t="s">
        <v>78</v>
      </c>
      <c r="E166" s="36"/>
      <c r="F166" s="20"/>
      <c r="H166" s="19">
        <f>B478</f>
        <v>8.8192919598841597E-4</v>
      </c>
    </row>
    <row r="167" spans="2:9">
      <c r="C167" s="20"/>
      <c r="D167" s="29" t="s">
        <v>79</v>
      </c>
      <c r="E167" s="36"/>
      <c r="F167" s="20"/>
      <c r="H167" s="19">
        <f>B470</f>
        <v>2.8510464047079402E-4</v>
      </c>
    </row>
    <row r="168" spans="2:9">
      <c r="C168" s="20" t="s">
        <v>80</v>
      </c>
      <c r="D168" s="20"/>
      <c r="E168" s="36">
        <f>G168*E161</f>
        <v>9.7752808988764031</v>
      </c>
      <c r="F168" s="18">
        <f>E168*(365.25/7)</f>
        <v>510.06019261637232</v>
      </c>
      <c r="G168" s="18">
        <v>0.32584269662921345</v>
      </c>
      <c r="I168" s="18">
        <f>F168*H169</f>
        <v>9.8397586004883172E-2</v>
      </c>
    </row>
    <row r="169" spans="2:9">
      <c r="C169" s="20"/>
      <c r="D169" s="29" t="s">
        <v>73</v>
      </c>
      <c r="E169" s="36"/>
      <c r="F169" s="20"/>
      <c r="H169" s="19">
        <f>B492</f>
        <v>1.9291367456093599E-4</v>
      </c>
    </row>
    <row r="170" spans="2:9" s="20" customFormat="1">
      <c r="B170" s="20" t="s">
        <v>81</v>
      </c>
      <c r="D170" s="20" t="s">
        <v>295</v>
      </c>
      <c r="E170" s="38">
        <f>(E200-SUM(E186,E177,E161,E157)) / 2</f>
        <v>10.950000000000003</v>
      </c>
      <c r="F170" s="20">
        <f>E170*(365.25/7)</f>
        <v>571.35535714285732</v>
      </c>
      <c r="G170" s="20">
        <v>1</v>
      </c>
      <c r="H170" s="30"/>
      <c r="I170" s="20">
        <f>SUM(I171,I175)</f>
        <v>0.14163018422913404</v>
      </c>
    </row>
    <row r="171" spans="2:9">
      <c r="C171" s="20" t="s">
        <v>82</v>
      </c>
      <c r="D171" s="20"/>
      <c r="E171" s="36">
        <f>G171*E170</f>
        <v>1.9846875000000004</v>
      </c>
      <c r="F171" s="18">
        <f>E171*(365.25/7)</f>
        <v>103.55815848214289</v>
      </c>
      <c r="G171" s="18">
        <v>0.18124999999999999</v>
      </c>
      <c r="I171" s="18">
        <f>F171*AVERAGE(H172:H174)</f>
        <v>9.1740262979300602E-2</v>
      </c>
    </row>
    <row r="172" spans="2:9">
      <c r="C172" s="20"/>
      <c r="D172" s="29" t="s">
        <v>77</v>
      </c>
      <c r="E172" s="36"/>
      <c r="F172" s="20"/>
      <c r="H172" s="19">
        <f>B479</f>
        <v>1.4906108433209899E-3</v>
      </c>
    </row>
    <row r="173" spans="2:9">
      <c r="C173" s="20"/>
      <c r="D173" s="29" t="s">
        <v>78</v>
      </c>
      <c r="E173" s="36"/>
      <c r="F173" s="20"/>
      <c r="H173" s="19">
        <f>B478</f>
        <v>8.8192919598841597E-4</v>
      </c>
    </row>
    <row r="174" spans="2:9">
      <c r="C174" s="20"/>
      <c r="D174" s="29" t="s">
        <v>79</v>
      </c>
      <c r="E174" s="36"/>
      <c r="F174" s="20"/>
      <c r="H174" s="19">
        <f>B470</f>
        <v>2.8510464047079402E-4</v>
      </c>
    </row>
    <row r="175" spans="2:9">
      <c r="C175" s="20" t="s">
        <v>83</v>
      </c>
      <c r="D175" s="20"/>
      <c r="E175" s="36">
        <f>G175*E170</f>
        <v>8.9653125000000014</v>
      </c>
      <c r="F175" s="18">
        <f>E175*(365.25/7)</f>
        <v>467.7971986607144</v>
      </c>
      <c r="G175" s="18">
        <v>0.81874999999999998</v>
      </c>
      <c r="I175" s="18">
        <f>F175*H176</f>
        <v>4.9889921249833435E-2</v>
      </c>
    </row>
    <row r="176" spans="2:9">
      <c r="C176" s="20"/>
      <c r="D176" s="29" t="s">
        <v>84</v>
      </c>
      <c r="E176" s="36"/>
      <c r="F176" s="20"/>
      <c r="H176" s="19">
        <f>B555</f>
        <v>1.06648610536075E-4</v>
      </c>
    </row>
    <row r="177" spans="1:9" s="20" customFormat="1">
      <c r="B177" s="20" t="s">
        <v>85</v>
      </c>
      <c r="E177" s="38">
        <f>E21</f>
        <v>21.7</v>
      </c>
      <c r="F177" s="20">
        <f>E177*(365.25/7)</f>
        <v>1132.2750000000001</v>
      </c>
      <c r="G177" s="20">
        <v>0.99595141700404854</v>
      </c>
      <c r="H177" s="30"/>
      <c r="I177" s="20">
        <f>SUM(I178,I180,I182,I184)</f>
        <v>0.17055035035676624</v>
      </c>
    </row>
    <row r="178" spans="1:9">
      <c r="A178" s="39"/>
      <c r="C178" s="20" t="s">
        <v>86</v>
      </c>
      <c r="D178" s="20"/>
      <c r="E178" s="36">
        <f>G178*E177</f>
        <v>1.9327935222672066</v>
      </c>
      <c r="F178" s="18">
        <f>E178*(365.25/7)</f>
        <v>100.8504048582996</v>
      </c>
      <c r="G178" s="18">
        <v>8.9068825910931182E-2</v>
      </c>
      <c r="I178" s="18">
        <f>F178*H179</f>
        <v>1.3446020006066064E-2</v>
      </c>
    </row>
    <row r="179" spans="1:9">
      <c r="D179" s="29" t="s">
        <v>86</v>
      </c>
      <c r="E179" s="36"/>
      <c r="H179" s="19">
        <f>B489</f>
        <v>1.3332638599674901E-4</v>
      </c>
    </row>
    <row r="180" spans="1:9">
      <c r="C180" s="20" t="s">
        <v>87</v>
      </c>
      <c r="D180" s="20"/>
      <c r="E180" s="36">
        <f>G180*E177</f>
        <v>0.87854251012145745</v>
      </c>
      <c r="F180" s="18">
        <f>E180*(365.25/7)</f>
        <v>45.84109311740891</v>
      </c>
      <c r="G180" s="18">
        <v>4.048582995951417E-2</v>
      </c>
      <c r="I180" s="18">
        <f>F180*H181</f>
        <v>8.0712788451125575E-3</v>
      </c>
    </row>
    <row r="181" spans="1:9">
      <c r="D181" s="29" t="s">
        <v>88</v>
      </c>
      <c r="E181" s="36"/>
      <c r="H181" s="19">
        <f>B491</f>
        <v>1.7607081978696001E-4</v>
      </c>
    </row>
    <row r="182" spans="1:9">
      <c r="C182" s="20" t="s">
        <v>89</v>
      </c>
      <c r="D182" s="20"/>
      <c r="E182" s="36">
        <f>G182*E177</f>
        <v>18.80080971659919</v>
      </c>
      <c r="F182" s="18">
        <f>E182*(365.25/7)</f>
        <v>980.99939271255062</v>
      </c>
      <c r="G182" s="18">
        <v>0.8663967611336032</v>
      </c>
      <c r="I182" s="18">
        <f>F182*H183</f>
        <v>0.14854193635111429</v>
      </c>
    </row>
    <row r="183" spans="1:9">
      <c r="D183" s="29" t="s">
        <v>90</v>
      </c>
      <c r="E183" s="36"/>
      <c r="F183" s="20"/>
      <c r="H183" s="19">
        <f>B541</f>
        <v>1.5141898909884401E-4</v>
      </c>
    </row>
    <row r="184" spans="1:9">
      <c r="C184" s="20" t="s">
        <v>91</v>
      </c>
      <c r="D184" s="39">
        <f>F177-SUM(F182,F180,F178)</f>
        <v>4.584109311741031</v>
      </c>
      <c r="E184" s="36" t="s">
        <v>41</v>
      </c>
      <c r="F184" s="18" t="e">
        <f>E184*(365.25/7)</f>
        <v>#VALUE!</v>
      </c>
      <c r="G184" s="18">
        <v>4.0485829959514552E-3</v>
      </c>
      <c r="I184" s="18">
        <f>D184*H185</f>
        <v>4.9111515447333037E-4</v>
      </c>
    </row>
    <row r="185" spans="1:9">
      <c r="D185" s="28" t="s">
        <v>92</v>
      </c>
      <c r="E185" s="36"/>
      <c r="F185" s="20"/>
      <c r="H185" s="19">
        <f>B540</f>
        <v>1.07134259040347E-4</v>
      </c>
    </row>
    <row r="186" spans="1:9" s="20" customFormat="1">
      <c r="B186" s="20" t="s">
        <v>93</v>
      </c>
      <c r="E186" s="38">
        <f>E22</f>
        <v>33.1</v>
      </c>
      <c r="F186" s="20">
        <f>E186*(365.25/7)</f>
        <v>1727.1107142857145</v>
      </c>
      <c r="G186" s="20">
        <v>0.99722991689750695</v>
      </c>
      <c r="H186" s="30"/>
      <c r="I186" s="20">
        <f>SUM(I187,I189,I191,I193,I195)</f>
        <v>2.8994108213375811</v>
      </c>
    </row>
    <row r="187" spans="1:9">
      <c r="C187" s="20" t="s">
        <v>94</v>
      </c>
      <c r="D187" s="20"/>
      <c r="E187" s="36">
        <f>G187*E186</f>
        <v>28.515512465373963</v>
      </c>
      <c r="F187" s="18">
        <f>E187*(365.25/7)</f>
        <v>1487.8987039968342</v>
      </c>
      <c r="G187" s="18">
        <v>0.86149584487534625</v>
      </c>
      <c r="I187" s="18">
        <f>F187*H188</f>
        <v>2.7612250573650354</v>
      </c>
    </row>
    <row r="188" spans="1:9">
      <c r="D188" s="29" t="s">
        <v>95</v>
      </c>
      <c r="E188" s="36"/>
      <c r="H188" s="19">
        <f>B486</f>
        <v>1.8557883342110301E-3</v>
      </c>
    </row>
    <row r="189" spans="1:9">
      <c r="C189" s="20" t="s">
        <v>96</v>
      </c>
      <c r="D189" s="20"/>
      <c r="E189" s="36">
        <f>G189*E186</f>
        <v>3.209141274238227</v>
      </c>
      <c r="F189" s="18">
        <f>E189*(365.25/7)</f>
        <v>167.44840720221606</v>
      </c>
      <c r="G189" s="18">
        <v>9.6952908587257608E-2</v>
      </c>
      <c r="I189" s="18">
        <f>F189*H190</f>
        <v>0.11910901774167361</v>
      </c>
    </row>
    <row r="190" spans="1:9">
      <c r="C190" s="20"/>
      <c r="D190" s="29" t="s">
        <v>97</v>
      </c>
      <c r="E190" s="36"/>
      <c r="H190" s="19">
        <f>B488</f>
        <v>7.1131771111942403E-4</v>
      </c>
    </row>
    <row r="191" spans="1:9">
      <c r="C191" s="20" t="s">
        <v>98</v>
      </c>
      <c r="D191" s="20"/>
      <c r="E191" s="36">
        <f>G191*E186</f>
        <v>1.0085872576177286</v>
      </c>
      <c r="F191" s="18">
        <f>E191*(365.25/7)</f>
        <v>52.626642263553627</v>
      </c>
      <c r="G191" s="18">
        <v>3.0470914127423823E-2</v>
      </c>
      <c r="I191" s="18">
        <f>F191*H192</f>
        <v>1.4847155307061563E-2</v>
      </c>
    </row>
    <row r="192" spans="1:9">
      <c r="C192" s="20"/>
      <c r="D192" s="29" t="s">
        <v>99</v>
      </c>
      <c r="E192" s="36"/>
      <c r="H192" s="19">
        <f>B459</f>
        <v>2.8212241306802699E-4</v>
      </c>
    </row>
    <row r="193" spans="1:9">
      <c r="C193" s="20" t="s">
        <v>100</v>
      </c>
      <c r="D193" s="39">
        <f>F186-SUM(F187,F189,F191,F195)</f>
        <v>4.7842402057779054</v>
      </c>
      <c r="E193" s="36" t="s">
        <v>41</v>
      </c>
      <c r="F193" s="18" t="e">
        <f>E193*(365.25/7)</f>
        <v>#VALUE!</v>
      </c>
      <c r="G193" s="18">
        <v>2.7700831024930483E-3</v>
      </c>
      <c r="I193" s="18">
        <f>D193*H194</f>
        <v>1.0573977309526893E-3</v>
      </c>
    </row>
    <row r="194" spans="1:9">
      <c r="C194" s="20"/>
      <c r="D194" s="29" t="s">
        <v>101</v>
      </c>
      <c r="E194" s="36"/>
      <c r="H194" s="19">
        <f>B473</f>
        <v>2.2101685648552401E-4</v>
      </c>
    </row>
    <row r="195" spans="1:9">
      <c r="C195" s="20" t="s">
        <v>102</v>
      </c>
      <c r="D195" s="20"/>
      <c r="E195" s="36">
        <f>G195*E186</f>
        <v>0.27506925207756228</v>
      </c>
      <c r="F195" s="18">
        <f>E195*(365.25/7)</f>
        <v>14.352720617332803</v>
      </c>
      <c r="G195" s="18">
        <v>8.3102493074792231E-3</v>
      </c>
      <c r="I195" s="18">
        <f>F195*H196</f>
        <v>3.1721931928578658E-3</v>
      </c>
    </row>
    <row r="196" spans="1:9">
      <c r="C196" s="20"/>
      <c r="D196" s="29" t="s">
        <v>101</v>
      </c>
      <c r="E196" s="36"/>
      <c r="H196" s="19">
        <f>B473</f>
        <v>2.2101685648552401E-4</v>
      </c>
    </row>
    <row r="197" spans="1:9" s="20" customFormat="1">
      <c r="B197" s="20" t="s">
        <v>103</v>
      </c>
      <c r="D197" s="20" t="s">
        <v>295</v>
      </c>
      <c r="E197" s="38">
        <f>(E200-SUM(E157,E161,E177,E186))/2</f>
        <v>10.950000000000003</v>
      </c>
      <c r="F197" s="20">
        <f>E197*(365.25/7)</f>
        <v>571.35535714285732</v>
      </c>
      <c r="G197" s="20">
        <v>1</v>
      </c>
      <c r="H197" s="30"/>
      <c r="I197" s="20">
        <f>F197*H199</f>
        <v>3.2838373628562977E-2</v>
      </c>
    </row>
    <row r="198" spans="1:9">
      <c r="C198" s="20" t="s">
        <v>103</v>
      </c>
      <c r="D198" s="20"/>
      <c r="E198" s="36" t="s">
        <v>41</v>
      </c>
      <c r="F198" s="20" t="e">
        <f>E198*(365.25/7)</f>
        <v>#VALUE!</v>
      </c>
      <c r="G198" s="18">
        <v>1</v>
      </c>
    </row>
    <row r="199" spans="1:9">
      <c r="C199" s="20"/>
      <c r="D199" s="29" t="s">
        <v>104</v>
      </c>
      <c r="E199" s="36"/>
      <c r="F199" s="20"/>
      <c r="H199" s="19">
        <f>B532</f>
        <v>5.74745177725748E-5</v>
      </c>
    </row>
    <row r="200" spans="1:9" s="25" customFormat="1">
      <c r="A200" s="25" t="s">
        <v>105</v>
      </c>
      <c r="E200" s="35">
        <f>E17</f>
        <v>180.9</v>
      </c>
      <c r="F200" s="25">
        <f>E200*(365.25/7)</f>
        <v>9439.1035714285717</v>
      </c>
      <c r="H200" s="27"/>
      <c r="I200" s="25">
        <f>SUM(I161,I170,I157,I177,I186,I197)</f>
        <v>4.1269455671598898</v>
      </c>
    </row>
    <row r="201" spans="1:9">
      <c r="C201" s="20"/>
      <c r="D201" s="20"/>
      <c r="E201" s="36"/>
      <c r="F201" s="20"/>
    </row>
    <row r="202" spans="1:9" s="20" customFormat="1">
      <c r="A202" s="20" t="s">
        <v>106</v>
      </c>
      <c r="E202" s="36"/>
      <c r="H202" s="30"/>
    </row>
    <row r="203" spans="1:9" s="20" customFormat="1">
      <c r="B203" s="20" t="s">
        <v>107</v>
      </c>
      <c r="E203" s="38">
        <f>E25</f>
        <v>12</v>
      </c>
      <c r="F203" s="20">
        <f>E203*(365.25/7)</f>
        <v>626.14285714285711</v>
      </c>
      <c r="G203" s="20">
        <v>0.97826086956521752</v>
      </c>
      <c r="H203" s="30"/>
      <c r="I203" s="20">
        <f>SUM(I204,I206,I208)</f>
        <v>0.13934009957642399</v>
      </c>
    </row>
    <row r="204" spans="1:9">
      <c r="A204" s="18"/>
      <c r="C204" s="20" t="s">
        <v>108</v>
      </c>
      <c r="D204" s="20"/>
      <c r="E204" s="36">
        <f>G204*E203</f>
        <v>10.173913043478262</v>
      </c>
      <c r="F204" s="18">
        <f>E204*(365.25/7)</f>
        <v>530.86024844720498</v>
      </c>
      <c r="G204" s="18">
        <v>0.84782608695652184</v>
      </c>
      <c r="I204" s="18">
        <f>F204*H205</f>
        <v>0.11690002083611514</v>
      </c>
    </row>
    <row r="205" spans="1:9">
      <c r="A205" s="18"/>
      <c r="C205" s="20"/>
      <c r="D205" s="29" t="s">
        <v>109</v>
      </c>
      <c r="E205" s="36"/>
      <c r="H205" s="19">
        <f>B484</f>
        <v>2.2020865411952401E-4</v>
      </c>
    </row>
    <row r="206" spans="1:9">
      <c r="A206" s="18"/>
      <c r="C206" s="20" t="s">
        <v>110</v>
      </c>
      <c r="D206" s="20"/>
      <c r="E206" s="36">
        <f>G206*E203</f>
        <v>1.5652173913043477</v>
      </c>
      <c r="F206" s="18">
        <f>E206*(365.25/7)</f>
        <v>81.670807453416145</v>
      </c>
      <c r="G206" s="18">
        <v>0.13043478260869565</v>
      </c>
      <c r="I206" s="18">
        <f>F206*H207</f>
        <v>2.0988399050931153E-2</v>
      </c>
    </row>
    <row r="207" spans="1:9">
      <c r="A207" s="18"/>
      <c r="C207" s="20"/>
      <c r="D207" s="29" t="s">
        <v>67</v>
      </c>
      <c r="E207" s="36"/>
      <c r="H207" s="19">
        <f>B468</f>
        <v>2.5698777452277098E-4</v>
      </c>
    </row>
    <row r="208" spans="1:9">
      <c r="A208" s="18"/>
      <c r="C208" s="20" t="s">
        <v>111</v>
      </c>
      <c r="D208" s="20">
        <f>F203-SUM(F204,F206)</f>
        <v>13.61180124223597</v>
      </c>
      <c r="E208" s="36" t="s">
        <v>41</v>
      </c>
      <c r="F208" s="18" t="e">
        <f>E208*(365.25/7)</f>
        <v>#VALUE!</v>
      </c>
      <c r="G208" s="18">
        <v>2.1739130434782483E-2</v>
      </c>
      <c r="I208" s="18">
        <f>D208*H209</f>
        <v>1.4516796893776858E-3</v>
      </c>
    </row>
    <row r="209" spans="1:9">
      <c r="A209" s="18"/>
      <c r="C209" s="20"/>
      <c r="D209" s="29" t="s">
        <v>84</v>
      </c>
      <c r="E209" s="36"/>
      <c r="H209" s="19">
        <f>B555</f>
        <v>1.06648610536075E-4</v>
      </c>
    </row>
    <row r="210" spans="1:9" s="20" customFormat="1">
      <c r="B210" s="20" t="s">
        <v>112</v>
      </c>
      <c r="E210" s="38">
        <f>E234-SUM(E203,E213,E220,E223,E227)</f>
        <v>1.8999999999999986</v>
      </c>
      <c r="F210" s="20">
        <f>E210*(365.25/7)</f>
        <v>99.139285714285649</v>
      </c>
      <c r="G210" s="20">
        <v>1</v>
      </c>
      <c r="H210" s="30"/>
      <c r="I210" s="20">
        <f>F211*H212</f>
        <v>2.5477584403491411E-2</v>
      </c>
    </row>
    <row r="211" spans="1:9">
      <c r="A211" s="18"/>
      <c r="C211" s="20" t="s">
        <v>112</v>
      </c>
      <c r="D211" s="20"/>
      <c r="E211" s="36">
        <f>G211*E210</f>
        <v>1.8999999999999986</v>
      </c>
      <c r="F211" s="18">
        <f>E211*(365.25/7)</f>
        <v>99.139285714285649</v>
      </c>
      <c r="G211" s="18">
        <v>1</v>
      </c>
    </row>
    <row r="212" spans="1:9">
      <c r="A212" s="18"/>
      <c r="C212" s="20"/>
      <c r="D212" s="29" t="s">
        <v>67</v>
      </c>
      <c r="E212" s="36"/>
      <c r="H212" s="19">
        <f>B468</f>
        <v>2.5698777452277098E-4</v>
      </c>
    </row>
    <row r="213" spans="1:9" s="20" customFormat="1">
      <c r="B213" s="20" t="s">
        <v>113</v>
      </c>
      <c r="E213" s="38">
        <f>E27</f>
        <v>7.4</v>
      </c>
      <c r="F213" s="20">
        <f>E213*(365.25/7)</f>
        <v>386.12142857142862</v>
      </c>
      <c r="G213" s="20">
        <v>1</v>
      </c>
      <c r="H213" s="30"/>
      <c r="I213" s="20">
        <f>SUM(I214,I215,I217)</f>
        <v>6.8918542630364607E-2</v>
      </c>
    </row>
    <row r="214" spans="1:9">
      <c r="A214" s="18"/>
      <c r="C214" s="20" t="s">
        <v>114</v>
      </c>
      <c r="D214" s="20"/>
      <c r="E214" s="36">
        <f>G214*E213</f>
        <v>6.1666666666666661</v>
      </c>
      <c r="F214" s="18">
        <f>E214*(365.25/7)</f>
        <v>321.76785714285711</v>
      </c>
      <c r="G214" s="18">
        <v>0.83333333333333326</v>
      </c>
      <c r="I214" s="18">
        <f>F214*H216</f>
        <v>5.9906510932371218E-2</v>
      </c>
    </row>
    <row r="215" spans="1:9">
      <c r="A215" s="18"/>
      <c r="C215" s="20" t="s">
        <v>115</v>
      </c>
      <c r="D215" s="20"/>
      <c r="E215" s="36">
        <f>G215*E213</f>
        <v>0.6166666666666667</v>
      </c>
      <c r="F215" s="18">
        <f>E215*(365.25/7)</f>
        <v>32.176785714285714</v>
      </c>
      <c r="G215" s="18">
        <v>8.3333333333333329E-2</v>
      </c>
      <c r="I215" s="18">
        <f>F215*H216</f>
        <v>5.9906510932371225E-3</v>
      </c>
    </row>
    <row r="216" spans="1:9">
      <c r="A216" s="18"/>
      <c r="C216" s="20"/>
      <c r="D216" s="29" t="s">
        <v>116</v>
      </c>
      <c r="E216" s="36"/>
      <c r="H216" s="19">
        <f>B482</f>
        <v>1.86179289206548E-4</v>
      </c>
    </row>
    <row r="217" spans="1:9">
      <c r="A217" s="18"/>
      <c r="C217" s="20" t="s">
        <v>117</v>
      </c>
      <c r="D217" s="20"/>
      <c r="E217" s="36">
        <f>G217*E213</f>
        <v>0.6166666666666667</v>
      </c>
      <c r="F217" s="18">
        <f>E217*(365.25/7)</f>
        <v>32.176785714285714</v>
      </c>
      <c r="G217" s="18">
        <v>8.3333333333333329E-2</v>
      </c>
      <c r="I217" s="18">
        <f>F217*AVERAGE(H218:H219)</f>
        <v>3.0213806047562613E-3</v>
      </c>
    </row>
    <row r="218" spans="1:9">
      <c r="A218" s="18"/>
      <c r="C218" s="20"/>
      <c r="D218" s="29" t="s">
        <v>84</v>
      </c>
      <c r="E218" s="36"/>
      <c r="H218" s="19">
        <f>B555</f>
        <v>1.06648610536075E-4</v>
      </c>
    </row>
    <row r="219" spans="1:9">
      <c r="A219" s="18"/>
      <c r="C219" s="20"/>
      <c r="D219" s="29" t="s">
        <v>118</v>
      </c>
      <c r="E219" s="36"/>
      <c r="H219" s="19">
        <f>B528</f>
        <v>8.1150172821881203E-5</v>
      </c>
    </row>
    <row r="220" spans="1:9" s="20" customFormat="1">
      <c r="B220" s="20" t="s">
        <v>119</v>
      </c>
      <c r="E220" s="38">
        <f>E28</f>
        <v>1.2</v>
      </c>
      <c r="F220" s="20">
        <f>E220*(365.25/7)</f>
        <v>62.614285714285714</v>
      </c>
      <c r="G220" s="20">
        <v>1</v>
      </c>
      <c r="H220" s="30"/>
      <c r="I220" s="20">
        <f>F220*H222</f>
        <v>1.0957767919013667E-2</v>
      </c>
    </row>
    <row r="221" spans="1:9">
      <c r="A221" s="18"/>
      <c r="C221" s="20" t="s">
        <v>119</v>
      </c>
      <c r="D221" s="20"/>
      <c r="E221" s="36">
        <f>G221*E220</f>
        <v>1.2</v>
      </c>
      <c r="F221" s="18">
        <f>E221*(365.25/7)</f>
        <v>62.614285714285714</v>
      </c>
      <c r="G221" s="18">
        <v>1</v>
      </c>
    </row>
    <row r="222" spans="1:9">
      <c r="A222" s="18"/>
      <c r="D222" s="3" t="s">
        <v>120</v>
      </c>
      <c r="E222" s="36"/>
      <c r="H222" s="19">
        <f>B485</f>
        <v>1.7500427887998099E-4</v>
      </c>
    </row>
    <row r="223" spans="1:9" s="20" customFormat="1">
      <c r="B223" s="20" t="s">
        <v>121</v>
      </c>
      <c r="E223" s="38">
        <f>E29</f>
        <v>4.4000000000000004</v>
      </c>
      <c r="F223" s="20">
        <f>E223*(365.25/7)</f>
        <v>229.58571428571432</v>
      </c>
      <c r="G223" s="20">
        <v>1</v>
      </c>
      <c r="H223" s="30"/>
      <c r="I223" s="20">
        <f>SUM(I224:I225)</f>
        <v>4.0178482369716786E-2</v>
      </c>
    </row>
    <row r="224" spans="1:9">
      <c r="A224" s="18"/>
      <c r="C224" s="20" t="s">
        <v>122</v>
      </c>
      <c r="D224" s="20"/>
      <c r="E224" s="36">
        <f>G224*E223</f>
        <v>2.1083333333333334</v>
      </c>
      <c r="F224" s="18">
        <f>E224*(365.25/7)</f>
        <v>110.00982142857144</v>
      </c>
      <c r="G224" s="18">
        <v>0.47916666666666663</v>
      </c>
      <c r="I224" s="18">
        <f>F224*H226</f>
        <v>1.9252189468822626E-2</v>
      </c>
    </row>
    <row r="225" spans="1:9">
      <c r="A225" s="18"/>
      <c r="C225" s="20" t="s">
        <v>123</v>
      </c>
      <c r="D225" s="20"/>
      <c r="E225" s="36">
        <f>G225*E223</f>
        <v>2.291666666666667</v>
      </c>
      <c r="F225" s="18">
        <f>E225*(365.25/7)</f>
        <v>119.57589285714288</v>
      </c>
      <c r="G225" s="18">
        <v>0.52083333333333337</v>
      </c>
      <c r="I225" s="18">
        <f>F225*H226</f>
        <v>2.092629290089416E-2</v>
      </c>
    </row>
    <row r="226" spans="1:9">
      <c r="A226" s="18"/>
      <c r="D226" s="3" t="s">
        <v>120</v>
      </c>
      <c r="E226" s="36"/>
      <c r="H226" s="19">
        <f>B485</f>
        <v>1.7500427887998099E-4</v>
      </c>
    </row>
    <row r="227" spans="1:9" s="20" customFormat="1">
      <c r="B227" s="20" t="s">
        <v>124</v>
      </c>
      <c r="E227" s="38">
        <f>E30</f>
        <v>6.9</v>
      </c>
      <c r="F227" s="20">
        <f>E227*(365.25/7)</f>
        <v>360.0321428571429</v>
      </c>
      <c r="G227" s="20">
        <v>0.9882352941176471</v>
      </c>
      <c r="H227" s="30"/>
      <c r="I227" s="20">
        <f>SUM(I228,I231)</f>
        <v>5.4658305086240325E-2</v>
      </c>
    </row>
    <row r="228" spans="1:9">
      <c r="A228" s="18"/>
      <c r="C228" s="20" t="s">
        <v>125</v>
      </c>
      <c r="D228" s="20"/>
      <c r="E228" s="36">
        <f>G228*E227</f>
        <v>5.0329411764705894</v>
      </c>
      <c r="F228" s="18">
        <f>E228*(365.25/7)</f>
        <v>262.61168067226896</v>
      </c>
      <c r="G228" s="18">
        <v>0.72941176470588243</v>
      </c>
      <c r="I228" s="18">
        <f>F228*AVERAGE(H229:H230)</f>
        <v>4.6737507181421833E-2</v>
      </c>
    </row>
    <row r="229" spans="1:9">
      <c r="A229" s="18"/>
      <c r="C229" s="3"/>
      <c r="D229" s="3" t="s">
        <v>120</v>
      </c>
      <c r="E229" s="36"/>
      <c r="H229" s="19">
        <f>B485</f>
        <v>1.7500427887998099E-4</v>
      </c>
    </row>
    <row r="230" spans="1:9">
      <c r="A230" s="18"/>
      <c r="C230" s="31"/>
      <c r="D230" s="31" t="s">
        <v>126</v>
      </c>
      <c r="E230" s="36"/>
      <c r="H230" s="19">
        <f>B476</f>
        <v>1.8093957755303699E-4</v>
      </c>
    </row>
    <row r="231" spans="1:9">
      <c r="A231" s="18"/>
      <c r="C231" s="20" t="s">
        <v>127</v>
      </c>
      <c r="D231" s="20"/>
      <c r="E231" s="36">
        <f>G231*E227</f>
        <v>1.7858823529411767</v>
      </c>
      <c r="F231" s="18">
        <f>E231*(365.25/7)</f>
        <v>93.184789915966405</v>
      </c>
      <c r="G231" s="18">
        <v>0.25882352941176473</v>
      </c>
      <c r="I231" s="18">
        <f>F231*AVERAGE(H232:H233)</f>
        <v>7.9207979048184895E-3</v>
      </c>
    </row>
    <row r="232" spans="1:9">
      <c r="A232" s="18"/>
      <c r="D232" s="37" t="s">
        <v>92</v>
      </c>
      <c r="E232" s="36"/>
      <c r="H232" s="19">
        <f>B540</f>
        <v>1.07134259040347E-4</v>
      </c>
    </row>
    <row r="233" spans="1:9">
      <c r="A233" s="18"/>
      <c r="D233" s="3" t="s">
        <v>128</v>
      </c>
      <c r="E233" s="36"/>
      <c r="H233" s="19">
        <f>B556</f>
        <v>6.2867688959137197E-5</v>
      </c>
    </row>
    <row r="234" spans="1:9" s="25" customFormat="1">
      <c r="A234" s="25" t="s">
        <v>129</v>
      </c>
      <c r="E234" s="35">
        <f>E24</f>
        <v>33.799999999999997</v>
      </c>
      <c r="F234" s="25">
        <f>E234*(365.25/7)</f>
        <v>1763.6357142857141</v>
      </c>
      <c r="H234" s="27"/>
      <c r="I234" s="25">
        <f>SUM(I227,I220,I213,I210,I203,I223)</f>
        <v>0.33953078198525077</v>
      </c>
    </row>
    <row r="235" spans="1:9">
      <c r="C235" s="20"/>
      <c r="D235" s="20"/>
      <c r="F235" s="20"/>
    </row>
    <row r="236" spans="1:9" s="20" customFormat="1">
      <c r="A236" s="20" t="s">
        <v>130</v>
      </c>
      <c r="H236" s="30"/>
    </row>
    <row r="237" spans="1:9" s="20" customFormat="1">
      <c r="B237" s="20" t="s">
        <v>131</v>
      </c>
      <c r="E237" s="20">
        <f>E32</f>
        <v>6.5</v>
      </c>
      <c r="F237" s="20">
        <f>E237*(365.25/7)</f>
        <v>339.16071428571428</v>
      </c>
      <c r="G237" s="20">
        <v>0.98648648648648651</v>
      </c>
      <c r="H237" s="30"/>
      <c r="I237" s="20">
        <f>SUM(I238,I239,I241)</f>
        <v>6.0826483605973536E-2</v>
      </c>
    </row>
    <row r="238" spans="1:9">
      <c r="C238" s="20" t="s">
        <v>132</v>
      </c>
      <c r="D238" s="20"/>
      <c r="E238" s="18">
        <f>G238*E237</f>
        <v>5.1824324324324325</v>
      </c>
      <c r="F238" s="18">
        <f>E238*(365.25/7)</f>
        <v>270.41192084942088</v>
      </c>
      <c r="G238" s="18">
        <v>0.79729729729729726</v>
      </c>
      <c r="I238" s="18">
        <f>F238*H240</f>
        <v>4.8928218723799488E-2</v>
      </c>
    </row>
    <row r="239" spans="1:9">
      <c r="C239" s="20" t="s">
        <v>133</v>
      </c>
      <c r="D239" s="20"/>
      <c r="E239" s="18">
        <f>G239*E237</f>
        <v>0.17567567567567569</v>
      </c>
      <c r="F239" s="18">
        <f>E239*(365.25/7)</f>
        <v>9.1665057915057933</v>
      </c>
      <c r="G239" s="18">
        <v>2.7027027027027029E-2</v>
      </c>
      <c r="I239" s="18">
        <f>F239*H240</f>
        <v>1.6585836855525253E-3</v>
      </c>
    </row>
    <row r="240" spans="1:9">
      <c r="C240" s="20"/>
      <c r="D240" s="31" t="s">
        <v>126</v>
      </c>
      <c r="H240" s="19">
        <f>B476</f>
        <v>1.8093957755303699E-4</v>
      </c>
    </row>
    <row r="241" spans="1:9">
      <c r="C241" s="20" t="s">
        <v>134</v>
      </c>
      <c r="D241" s="20"/>
      <c r="E241" s="18">
        <f>G241*E237</f>
        <v>1.0540540540540539</v>
      </c>
      <c r="F241" s="18">
        <f>E241*(365.25/7)</f>
        <v>54.999034749034749</v>
      </c>
      <c r="G241" s="18">
        <v>0.16216216216216214</v>
      </c>
      <c r="I241" s="18">
        <f>F241*H242</f>
        <v>1.0239681196621523E-2</v>
      </c>
    </row>
    <row r="242" spans="1:9">
      <c r="C242" s="20"/>
      <c r="D242" s="29" t="s">
        <v>116</v>
      </c>
      <c r="H242" s="19">
        <f>B482</f>
        <v>1.86179289206548E-4</v>
      </c>
    </row>
    <row r="243" spans="1:9" s="20" customFormat="1">
      <c r="B243" s="20" t="s">
        <v>135</v>
      </c>
      <c r="D243" s="20" t="s">
        <v>295</v>
      </c>
      <c r="E243" s="20">
        <f>(E251-E237)/2</f>
        <v>5.85</v>
      </c>
      <c r="F243" s="20">
        <f>E243*(365.25/7)</f>
        <v>305.24464285714288</v>
      </c>
      <c r="G243" s="20">
        <v>0.96129032258064506</v>
      </c>
      <c r="H243" s="30"/>
      <c r="I243" s="20">
        <f>SUM(I244,I245,I246)</f>
        <v>1.5534503602819764E-2</v>
      </c>
    </row>
    <row r="244" spans="1:9">
      <c r="C244" s="20" t="s">
        <v>136</v>
      </c>
      <c r="D244" s="20"/>
      <c r="E244" s="18">
        <f>G244*E243</f>
        <v>3.9629032258064512</v>
      </c>
      <c r="F244" s="18">
        <f>E244*(365.25/7)</f>
        <v>206.77862903225804</v>
      </c>
      <c r="G244" s="18">
        <v>0.67741935483870963</v>
      </c>
      <c r="I244" s="18">
        <f>F244*H247</f>
        <v>1.0591707001922567E-2</v>
      </c>
    </row>
    <row r="245" spans="1:9">
      <c r="C245" s="20" t="s">
        <v>137</v>
      </c>
      <c r="D245" s="20"/>
      <c r="E245" s="18">
        <f>G245*E243</f>
        <v>1.6606451612903226</v>
      </c>
      <c r="F245" s="18">
        <f>E245*(365.25/7)</f>
        <v>86.650092165898627</v>
      </c>
      <c r="G245" s="18">
        <v>0.28387096774193549</v>
      </c>
      <c r="I245" s="18">
        <f>F245*H247</f>
        <v>4.4384296008056481E-3</v>
      </c>
    </row>
    <row r="246" spans="1:9">
      <c r="C246" s="20" t="s">
        <v>138</v>
      </c>
      <c r="D246" s="20"/>
      <c r="E246" s="18">
        <f>G246*E243</f>
        <v>0.18870967741935482</v>
      </c>
      <c r="F246" s="18">
        <f>E246*(365.25/7)</f>
        <v>9.8466013824884779</v>
      </c>
      <c r="G246" s="18">
        <v>3.2258064516129031E-2</v>
      </c>
      <c r="I246" s="18">
        <f>F246*H247</f>
        <v>5.0436700009155082E-4</v>
      </c>
    </row>
    <row r="247" spans="1:9">
      <c r="C247" s="20"/>
      <c r="D247" s="31" t="s">
        <v>139</v>
      </c>
      <c r="H247" s="19">
        <f>B550</f>
        <v>5.1222445237656699E-5</v>
      </c>
    </row>
    <row r="248" spans="1:9" s="20" customFormat="1">
      <c r="B248" s="20" t="s">
        <v>140</v>
      </c>
      <c r="D248" s="20" t="s">
        <v>295</v>
      </c>
      <c r="E248" s="20">
        <f>(E251-E237)/2</f>
        <v>5.85</v>
      </c>
      <c r="F248" s="18">
        <f>E248*(365.25/7)</f>
        <v>305.24464285714288</v>
      </c>
      <c r="G248" s="20">
        <v>1</v>
      </c>
      <c r="H248" s="30"/>
      <c r="I248" s="20">
        <f>F248*H250</f>
        <v>2.7550130387038654E-2</v>
      </c>
    </row>
    <row r="249" spans="1:9">
      <c r="C249" s="20" t="s">
        <v>140</v>
      </c>
      <c r="D249" s="20"/>
      <c r="E249" s="18" t="s">
        <v>41</v>
      </c>
      <c r="F249" s="18" t="e">
        <f>E249*(365.25/7)</f>
        <v>#VALUE!</v>
      </c>
      <c r="G249" s="18">
        <v>1</v>
      </c>
    </row>
    <row r="250" spans="1:9">
      <c r="C250" s="20"/>
      <c r="D250" s="18" t="s">
        <v>141</v>
      </c>
      <c r="H250" s="19">
        <f>B549</f>
        <v>9.0255901394909502E-5</v>
      </c>
    </row>
    <row r="251" spans="1:9" s="25" customFormat="1">
      <c r="A251" s="25" t="s">
        <v>142</v>
      </c>
      <c r="E251" s="25">
        <f>E31</f>
        <v>18.2</v>
      </c>
      <c r="F251" s="25">
        <f>E251*(365.25/7)</f>
        <v>949.65</v>
      </c>
      <c r="H251" s="27"/>
      <c r="I251" s="25">
        <f>SUM(I248,I243,I237)</f>
        <v>0.10391111759583195</v>
      </c>
    </row>
    <row r="252" spans="1:9">
      <c r="C252" s="20"/>
      <c r="D252" s="20"/>
      <c r="F252" s="20"/>
    </row>
    <row r="253" spans="1:9" s="20" customFormat="1">
      <c r="A253" s="20" t="s">
        <v>143</v>
      </c>
      <c r="H253" s="30"/>
    </row>
    <row r="254" spans="1:9" s="20" customFormat="1">
      <c r="B254" s="20" t="s">
        <v>144</v>
      </c>
      <c r="E254" s="20">
        <f>E36</f>
        <v>39.799999999999997</v>
      </c>
      <c r="F254" s="20">
        <f>E254*(365.25/7)</f>
        <v>2076.7071428571426</v>
      </c>
      <c r="G254" s="20">
        <v>0.96780684104627757</v>
      </c>
      <c r="H254" s="30"/>
      <c r="I254" s="20">
        <f>F254*H259</f>
        <v>0.28685940980529884</v>
      </c>
    </row>
    <row r="255" spans="1:9">
      <c r="C255" s="20" t="s">
        <v>145</v>
      </c>
      <c r="D255" s="20"/>
      <c r="E255" s="18">
        <f>G255*E254</f>
        <v>8.6486921529175049</v>
      </c>
      <c r="F255" s="18">
        <f>E255*(365.25/7)</f>
        <v>451.27640126473125</v>
      </c>
      <c r="G255" s="18">
        <v>0.21730382293762576</v>
      </c>
    </row>
    <row r="256" spans="1:9">
      <c r="C256" s="20" t="s">
        <v>146</v>
      </c>
      <c r="D256" s="20"/>
      <c r="E256" s="18">
        <f>G256*E254</f>
        <v>29.309456740442652</v>
      </c>
      <c r="F256" s="18">
        <f>E256*(365.25/7)</f>
        <v>1529.3255820638112</v>
      </c>
      <c r="G256" s="18">
        <v>0.73641851106639833</v>
      </c>
    </row>
    <row r="257" spans="1:9">
      <c r="C257" s="20" t="s">
        <v>147</v>
      </c>
      <c r="D257" s="20"/>
      <c r="E257" s="18" t="s">
        <v>41</v>
      </c>
      <c r="F257" s="18" t="e">
        <f>E257*(365.25/7)</f>
        <v>#VALUE!</v>
      </c>
      <c r="G257" s="18">
        <v>3.2193158953722434E-2</v>
      </c>
    </row>
    <row r="258" spans="1:9">
      <c r="C258" s="20" t="s">
        <v>148</v>
      </c>
      <c r="D258" s="20"/>
      <c r="E258" s="18">
        <f>G258*E254</f>
        <v>0.56056338028169006</v>
      </c>
      <c r="F258" s="18">
        <f>E258*(365.25/7)</f>
        <v>29.249396378269616</v>
      </c>
      <c r="G258" s="18">
        <v>1.408450704225352E-2</v>
      </c>
    </row>
    <row r="259" spans="1:9">
      <c r="C259" s="20"/>
      <c r="D259" s="29" t="s">
        <v>149</v>
      </c>
      <c r="H259" s="19">
        <f>B481</f>
        <v>1.3813185493773399E-4</v>
      </c>
    </row>
    <row r="260" spans="1:9" s="20" customFormat="1">
      <c r="B260" s="20" t="s">
        <v>150</v>
      </c>
      <c r="E260" s="20">
        <f>E37</f>
        <v>59.9</v>
      </c>
      <c r="F260" s="20">
        <f>E260*(365.25/7)</f>
        <v>3125.4964285714286</v>
      </c>
      <c r="G260" s="20">
        <v>1</v>
      </c>
      <c r="H260" s="30"/>
      <c r="I260" s="20">
        <f>SUM(I261,I263,I265,I267,I269)</f>
        <v>3.4202146041245278</v>
      </c>
    </row>
    <row r="261" spans="1:9">
      <c r="C261" s="20" t="s">
        <v>151</v>
      </c>
      <c r="D261" s="20"/>
      <c r="E261" s="18">
        <f>G261*E260</f>
        <v>5.4612156295224317</v>
      </c>
      <c r="F261" s="18">
        <f>E261*(365.25/7)</f>
        <v>284.95842981186689</v>
      </c>
      <c r="G261" s="18">
        <v>9.1172214182344433E-2</v>
      </c>
      <c r="I261" s="18">
        <f>F261*H262</f>
        <v>3.9361836490057249E-2</v>
      </c>
    </row>
    <row r="262" spans="1:9">
      <c r="C262" s="20"/>
      <c r="D262" s="29" t="s">
        <v>149</v>
      </c>
      <c r="H262" s="19">
        <f>B481</f>
        <v>1.3813185493773399E-4</v>
      </c>
    </row>
    <row r="263" spans="1:9">
      <c r="C263" s="20" t="s">
        <v>152</v>
      </c>
      <c r="D263" s="20"/>
      <c r="E263" s="18">
        <f>G263*E260</f>
        <v>33.287409551374822</v>
      </c>
      <c r="F263" s="18">
        <f>E263*(365.25/7)</f>
        <v>1736.8894769485221</v>
      </c>
      <c r="G263" s="18">
        <v>0.55571635311143275</v>
      </c>
      <c r="I263" s="18">
        <f>F263*H264</f>
        <v>3.1795898712804145</v>
      </c>
    </row>
    <row r="264" spans="1:9">
      <c r="C264" s="20"/>
      <c r="D264" s="18" t="s">
        <v>153</v>
      </c>
      <c r="H264" s="19">
        <f>B511</f>
        <v>1.8306230266686399E-3</v>
      </c>
    </row>
    <row r="265" spans="1:9">
      <c r="C265" s="20" t="s">
        <v>154</v>
      </c>
      <c r="D265" s="20"/>
      <c r="E265" s="18">
        <f>G265*E260</f>
        <v>3.2940665701881331</v>
      </c>
      <c r="F265" s="18">
        <f>E265*(365.25/7)</f>
        <v>171.87968782303082</v>
      </c>
      <c r="G265" s="18">
        <v>5.4992764109985527E-2</v>
      </c>
      <c r="I265" s="18">
        <f>F265*H266</f>
        <v>3.798830829635947E-2</v>
      </c>
    </row>
    <row r="266" spans="1:9">
      <c r="A266" s="18"/>
      <c r="C266" s="20"/>
      <c r="D266" s="31" t="s">
        <v>101</v>
      </c>
      <c r="H266" s="19">
        <f>B473</f>
        <v>2.2101685648552401E-4</v>
      </c>
    </row>
    <row r="267" spans="1:9">
      <c r="A267" s="18"/>
      <c r="C267" s="20" t="s">
        <v>155</v>
      </c>
      <c r="D267" s="20"/>
      <c r="E267" s="18">
        <f>G267*E260</f>
        <v>8.0617945007235896</v>
      </c>
      <c r="F267" s="18">
        <f>E267*(365.25/7)</f>
        <v>420.65292019847016</v>
      </c>
      <c r="G267" s="18">
        <v>0.13458755426917512</v>
      </c>
      <c r="I267" s="18">
        <f>F267*H268</f>
        <v>4.4862049457109282E-2</v>
      </c>
    </row>
    <row r="268" spans="1:9">
      <c r="A268" s="18"/>
      <c r="C268" s="20"/>
      <c r="D268" s="31" t="s">
        <v>84</v>
      </c>
      <c r="H268" s="19">
        <f>B555</f>
        <v>1.06648610536075E-4</v>
      </c>
    </row>
    <row r="269" spans="1:9">
      <c r="A269" s="18"/>
      <c r="C269" s="20" t="s">
        <v>156</v>
      </c>
      <c r="D269" s="20"/>
      <c r="E269" s="18">
        <f>G269*E260</f>
        <v>9.7955137481910288</v>
      </c>
      <c r="F269" s="18">
        <f>E269*(365.25/7)</f>
        <v>511.11591378953904</v>
      </c>
      <c r="G269" s="18">
        <v>0.16353111432706224</v>
      </c>
      <c r="I269" s="18">
        <f>F269*H270</f>
        <v>0.11841253860058762</v>
      </c>
    </row>
    <row r="270" spans="1:9">
      <c r="A270" s="18"/>
      <c r="C270" s="20"/>
      <c r="D270" s="31" t="s">
        <v>157</v>
      </c>
      <c r="H270" s="19">
        <f>B516</f>
        <v>2.3167452901759201E-4</v>
      </c>
    </row>
    <row r="271" spans="1:9" s="20" customFormat="1">
      <c r="B271" s="20" t="s">
        <v>158</v>
      </c>
      <c r="E271" s="20">
        <f>E38</f>
        <v>12.1</v>
      </c>
      <c r="F271" s="20">
        <f>E271*(365.25/7)</f>
        <v>631.36071428571427</v>
      </c>
      <c r="G271" s="20">
        <v>1.0047169811320757</v>
      </c>
      <c r="H271" s="30"/>
      <c r="I271" s="20">
        <f>SUM(I272,I274,I276,I278,I280,I282,I287)</f>
        <v>0.57423621558112636</v>
      </c>
    </row>
    <row r="272" spans="1:9">
      <c r="A272" s="18"/>
      <c r="C272" s="20" t="s">
        <v>159</v>
      </c>
      <c r="D272" s="20"/>
      <c r="E272" s="18">
        <f>G272*E271</f>
        <v>0.28537735849056606</v>
      </c>
      <c r="F272" s="18">
        <f>E272*(365.25/7)</f>
        <v>14.890582884097036</v>
      </c>
      <c r="G272" s="18">
        <v>2.358490566037736E-2</v>
      </c>
      <c r="I272" s="18">
        <f>F272*H273</f>
        <v>2.4838683438015496E-2</v>
      </c>
    </row>
    <row r="273" spans="1:9">
      <c r="A273" s="18"/>
      <c r="C273" s="20"/>
      <c r="D273" s="3" t="s">
        <v>160</v>
      </c>
      <c r="H273" s="19">
        <f>B512</f>
        <v>1.6680799960183501E-3</v>
      </c>
    </row>
    <row r="274" spans="1:9">
      <c r="A274" s="18"/>
      <c r="C274" s="20" t="s">
        <v>161</v>
      </c>
      <c r="D274" s="20"/>
      <c r="E274" s="18">
        <f>G274*E271</f>
        <v>1.9405660377358489</v>
      </c>
      <c r="F274" s="18">
        <f>E274*(365.25/7)</f>
        <v>101.25596361185984</v>
      </c>
      <c r="G274" s="18">
        <v>0.16037735849056603</v>
      </c>
      <c r="I274" s="18">
        <f>F274*H275</f>
        <v>0.18536149857539252</v>
      </c>
    </row>
    <row r="275" spans="1:9">
      <c r="A275" s="18"/>
      <c r="C275" s="20"/>
      <c r="D275" s="29" t="s">
        <v>153</v>
      </c>
      <c r="H275" s="19">
        <f>B511</f>
        <v>1.8306230266686399E-3</v>
      </c>
    </row>
    <row r="276" spans="1:9">
      <c r="A276" s="18"/>
      <c r="C276" s="20" t="s">
        <v>162</v>
      </c>
      <c r="D276" s="20"/>
      <c r="E276" s="18">
        <f>G276*E271</f>
        <v>1.0844339622641508</v>
      </c>
      <c r="F276" s="18">
        <f>E276*(365.25/7)</f>
        <v>56.584214959568726</v>
      </c>
      <c r="G276" s="18">
        <v>8.9622641509433956E-2</v>
      </c>
      <c r="I276" s="18">
        <f>F276*H277</f>
        <v>4.7055183921831653E-2</v>
      </c>
    </row>
    <row r="277" spans="1:9">
      <c r="A277" s="18"/>
      <c r="C277" s="20"/>
      <c r="D277" s="3" t="s">
        <v>163</v>
      </c>
      <c r="H277" s="19">
        <f>B514</f>
        <v>8.3159559526369898E-4</v>
      </c>
    </row>
    <row r="278" spans="1:9">
      <c r="A278" s="18"/>
      <c r="C278" s="20" t="s">
        <v>164</v>
      </c>
      <c r="D278" s="20"/>
      <c r="E278" s="18">
        <f>G278*E271</f>
        <v>6.5636792452830193</v>
      </c>
      <c r="F278" s="18">
        <f>E278*(365.25/7)</f>
        <v>342.48340633423186</v>
      </c>
      <c r="G278" s="18">
        <v>0.54245283018867929</v>
      </c>
      <c r="I278" s="18">
        <f>F278*H279</f>
        <v>0.28480769215845486</v>
      </c>
    </row>
    <row r="279" spans="1:9">
      <c r="A279" s="18"/>
      <c r="C279" s="20"/>
      <c r="D279" s="3" t="s">
        <v>163</v>
      </c>
      <c r="H279" s="19">
        <f>B514</f>
        <v>8.3159559526369898E-4</v>
      </c>
    </row>
    <row r="280" spans="1:9">
      <c r="A280" s="18"/>
      <c r="C280" s="20" t="s">
        <v>165</v>
      </c>
      <c r="D280" s="20"/>
      <c r="E280" s="18">
        <f>G280*E271</f>
        <v>0.28537735849056606</v>
      </c>
      <c r="F280" s="18">
        <f>E280*(365.25/7)</f>
        <v>14.890582884097036</v>
      </c>
      <c r="G280" s="18">
        <v>2.358490566037736E-2</v>
      </c>
      <c r="I280" s="18">
        <f>F280*H281</f>
        <v>8.0247760521376891E-3</v>
      </c>
    </row>
    <row r="281" spans="1:9">
      <c r="A281" s="18"/>
      <c r="C281" s="20"/>
      <c r="D281" s="3" t="s">
        <v>166</v>
      </c>
      <c r="H281" s="19">
        <f>B513</f>
        <v>5.3891618042085205E-4</v>
      </c>
    </row>
    <row r="282" spans="1:9">
      <c r="C282" s="20" t="s">
        <v>167</v>
      </c>
      <c r="D282" s="20"/>
      <c r="E282" s="18" t="s">
        <v>41</v>
      </c>
      <c r="F282" s="18" t="e">
        <f>E282*(365.25/7)</f>
        <v>#VALUE!</v>
      </c>
      <c r="G282" s="18">
        <v>-4.7169811320757482E-3</v>
      </c>
      <c r="I282" s="18">
        <v>0</v>
      </c>
    </row>
    <row r="283" spans="1:9">
      <c r="C283" s="20"/>
      <c r="D283" s="1" t="s">
        <v>153</v>
      </c>
    </row>
    <row r="284" spans="1:9">
      <c r="C284" s="20"/>
      <c r="D284" s="1" t="s">
        <v>160</v>
      </c>
    </row>
    <row r="285" spans="1:9">
      <c r="C285" s="20"/>
      <c r="D285" s="1" t="s">
        <v>166</v>
      </c>
    </row>
    <row r="286" spans="1:9">
      <c r="C286" s="20"/>
      <c r="D286" s="1" t="s">
        <v>163</v>
      </c>
    </row>
    <row r="287" spans="1:9">
      <c r="C287" s="20" t="s">
        <v>168</v>
      </c>
      <c r="D287" s="20"/>
      <c r="E287" s="18">
        <f>G287*E271</f>
        <v>1.9976415094339623</v>
      </c>
      <c r="F287" s="18">
        <f>E287*(365.25/7)</f>
        <v>104.23408018867926</v>
      </c>
      <c r="G287" s="18">
        <v>0.16509433962264153</v>
      </c>
      <c r="I287" s="18">
        <f>F287*H288</f>
        <v>2.4148381435294186E-2</v>
      </c>
    </row>
    <row r="288" spans="1:9">
      <c r="C288" s="20"/>
      <c r="D288" s="31" t="s">
        <v>157</v>
      </c>
      <c r="H288" s="19">
        <f>B516</f>
        <v>2.3167452901759201E-4</v>
      </c>
    </row>
    <row r="289" spans="1:9" s="25" customFormat="1">
      <c r="A289" s="25" t="s">
        <v>169</v>
      </c>
      <c r="E289" s="25">
        <f>E35</f>
        <v>111.7</v>
      </c>
      <c r="F289" s="25">
        <f>E289*(365.25/7)</f>
        <v>5828.346428571429</v>
      </c>
      <c r="H289" s="27"/>
      <c r="I289" s="25">
        <f>SUM(I254,I260,I271)</f>
        <v>4.2813102295109529</v>
      </c>
    </row>
    <row r="290" spans="1:9">
      <c r="C290" s="20"/>
      <c r="D290" s="20"/>
      <c r="F290" s="20"/>
    </row>
    <row r="291" spans="1:9" s="20" customFormat="1">
      <c r="A291" s="20" t="s">
        <v>170</v>
      </c>
      <c r="H291" s="30"/>
    </row>
    <row r="292" spans="1:9" s="20" customFormat="1">
      <c r="B292" s="20" t="s">
        <v>171</v>
      </c>
      <c r="E292" s="20">
        <f>E40</f>
        <v>0.8</v>
      </c>
      <c r="F292" s="20">
        <f>E292*(365.25/7)</f>
        <v>41.742857142857147</v>
      </c>
      <c r="G292" s="20">
        <v>1</v>
      </c>
      <c r="H292" s="30"/>
      <c r="I292" s="20">
        <f>F292*H294</f>
        <v>9.4353553597096781E-3</v>
      </c>
    </row>
    <row r="293" spans="1:9">
      <c r="C293" s="20" t="s">
        <v>171</v>
      </c>
      <c r="D293" s="20"/>
      <c r="E293" s="18">
        <f>G293*E292</f>
        <v>0.8</v>
      </c>
      <c r="F293" s="18">
        <f>E293*(365.25/7)</f>
        <v>41.742857142857147</v>
      </c>
      <c r="G293" s="18">
        <v>1</v>
      </c>
    </row>
    <row r="294" spans="1:9">
      <c r="C294" s="20"/>
      <c r="D294" s="3" t="s">
        <v>172</v>
      </c>
      <c r="H294" s="19">
        <f>B515</f>
        <v>2.26035207111457E-4</v>
      </c>
    </row>
    <row r="295" spans="1:9" s="20" customFormat="1">
      <c r="B295" s="20" t="s">
        <v>173</v>
      </c>
      <c r="D295" s="20" t="s">
        <v>295</v>
      </c>
      <c r="E295" s="20">
        <f>E301-SUM(E298,E292)</f>
        <v>0.5</v>
      </c>
      <c r="F295" s="20">
        <f>E295*(365.25/7)</f>
        <v>26.089285714285715</v>
      </c>
      <c r="G295" s="20">
        <v>1</v>
      </c>
      <c r="H295" s="30"/>
      <c r="I295" s="20">
        <f>F295*H297</f>
        <v>4.857284670192261E-3</v>
      </c>
    </row>
    <row r="296" spans="1:9">
      <c r="C296" s="20" t="s">
        <v>173</v>
      </c>
      <c r="D296" s="20"/>
      <c r="E296" s="18">
        <f>G296*E295</f>
        <v>0.5</v>
      </c>
      <c r="F296" s="18">
        <f>E296*(365.25/7)</f>
        <v>26.089285714285715</v>
      </c>
      <c r="G296" s="18">
        <v>1</v>
      </c>
    </row>
    <row r="297" spans="1:9">
      <c r="C297" s="20"/>
      <c r="D297" s="31" t="s">
        <v>116</v>
      </c>
      <c r="H297" s="19">
        <f>B482</f>
        <v>1.86179289206548E-4</v>
      </c>
    </row>
    <row r="298" spans="1:9" s="20" customFormat="1">
      <c r="B298" s="20" t="s">
        <v>174</v>
      </c>
      <c r="E298" s="20">
        <f>E42</f>
        <v>22.4</v>
      </c>
      <c r="F298" s="20">
        <f>E298*(365.25/7)</f>
        <v>1168.8</v>
      </c>
      <c r="G298" s="20">
        <v>1</v>
      </c>
      <c r="H298" s="30"/>
      <c r="I298" s="20">
        <f>F298*H300</f>
        <v>5.2147538195644827E-2</v>
      </c>
    </row>
    <row r="299" spans="1:9">
      <c r="C299" s="20" t="s">
        <v>174</v>
      </c>
      <c r="D299" s="20"/>
      <c r="E299" s="18">
        <f>G299*E298</f>
        <v>22.4</v>
      </c>
      <c r="F299" s="18">
        <f>E299*(365.25/7)</f>
        <v>1168.8</v>
      </c>
      <c r="G299" s="18">
        <v>1</v>
      </c>
    </row>
    <row r="300" spans="1:9">
      <c r="C300" s="20"/>
      <c r="D300" s="31" t="s">
        <v>175</v>
      </c>
      <c r="H300" s="19">
        <f>B521</f>
        <v>4.4616305779983597E-5</v>
      </c>
    </row>
    <row r="301" spans="1:9" s="25" customFormat="1">
      <c r="A301" s="25" t="s">
        <v>176</v>
      </c>
      <c r="E301" s="25">
        <f>E39</f>
        <v>23.7</v>
      </c>
      <c r="F301" s="25">
        <f>E301*(365.25/7)</f>
        <v>1236.632142857143</v>
      </c>
      <c r="H301" s="27"/>
      <c r="I301" s="25">
        <f>SUM(I292,I295,I298)</f>
        <v>6.6440178225546764E-2</v>
      </c>
    </row>
    <row r="302" spans="1:9">
      <c r="C302" s="20"/>
      <c r="D302" s="20"/>
      <c r="F302" s="20"/>
    </row>
    <row r="303" spans="1:9" s="20" customFormat="1">
      <c r="A303" s="20" t="s">
        <v>177</v>
      </c>
      <c r="H303" s="30"/>
    </row>
    <row r="304" spans="1:9" s="20" customFormat="1">
      <c r="B304" s="20" t="s">
        <v>178</v>
      </c>
      <c r="E304" s="20">
        <f>E44</f>
        <v>7.8</v>
      </c>
      <c r="F304" s="20">
        <f>E304*(365.25/7)</f>
        <v>406.99285714285713</v>
      </c>
      <c r="G304" s="20">
        <v>1.0000000000000002</v>
      </c>
      <c r="H304" s="30"/>
      <c r="I304" s="20">
        <f>SUM(I305,I306,I307,I309)</f>
        <v>7.5089801035085058E-2</v>
      </c>
    </row>
    <row r="305" spans="1:9">
      <c r="C305" s="20" t="s">
        <v>179</v>
      </c>
      <c r="D305" s="20"/>
      <c r="E305" s="18">
        <f>G305*E304</f>
        <v>3.9549295774647883</v>
      </c>
      <c r="F305" s="18">
        <f>E305*(365.25/7)</f>
        <v>206.3625754527163</v>
      </c>
      <c r="G305" s="18">
        <v>0.50704225352112675</v>
      </c>
      <c r="I305" s="18">
        <f>F305*H308</f>
        <v>3.8420437616619348E-2</v>
      </c>
    </row>
    <row r="306" spans="1:9">
      <c r="C306" s="20" t="s">
        <v>180</v>
      </c>
      <c r="D306" s="20"/>
      <c r="E306" s="18">
        <f>G306*E304</f>
        <v>2.0323943661971833</v>
      </c>
      <c r="F306" s="18">
        <f>E306*(365.25/7)</f>
        <v>106.04743460764588</v>
      </c>
      <c r="G306" s="18">
        <v>0.26056338028169018</v>
      </c>
      <c r="I306" s="18">
        <f>F306*H308</f>
        <v>1.974383599742939E-2</v>
      </c>
    </row>
    <row r="307" spans="1:9">
      <c r="C307" s="20" t="s">
        <v>181</v>
      </c>
      <c r="D307" s="20"/>
      <c r="E307" s="18">
        <f>G307*E304</f>
        <v>1.6478873239436622</v>
      </c>
      <c r="F307" s="18">
        <f>E307*(365.25/7)</f>
        <v>85.984406438631808</v>
      </c>
      <c r="G307" s="18">
        <v>0.21126760563380284</v>
      </c>
      <c r="I307" s="18">
        <f>F307*H308</f>
        <v>1.6008515673591399E-2</v>
      </c>
    </row>
    <row r="308" spans="1:9">
      <c r="C308" s="20"/>
      <c r="D308" s="31" t="s">
        <v>116</v>
      </c>
      <c r="H308" s="19">
        <f>B482</f>
        <v>1.86179289206548E-4</v>
      </c>
    </row>
    <row r="309" spans="1:9">
      <c r="C309" s="20" t="s">
        <v>182</v>
      </c>
      <c r="D309" s="20"/>
      <c r="E309" s="18">
        <f>G309*E304</f>
        <v>0.1647887323943662</v>
      </c>
      <c r="F309" s="18">
        <f>E309*(365.25/7)</f>
        <v>8.5984406438631797</v>
      </c>
      <c r="G309" s="18">
        <v>2.1126760563380281E-2</v>
      </c>
      <c r="I309" s="18">
        <f>F309*H310</f>
        <v>9.1701174744492216E-4</v>
      </c>
    </row>
    <row r="310" spans="1:9">
      <c r="C310" s="20"/>
      <c r="D310" s="31" t="s">
        <v>84</v>
      </c>
      <c r="H310" s="19">
        <f>B555</f>
        <v>1.06648610536075E-4</v>
      </c>
    </row>
    <row r="311" spans="1:9" s="20" customFormat="1">
      <c r="B311" s="20" t="s">
        <v>183</v>
      </c>
      <c r="E311" s="20">
        <f>(E346-SUM(E343,E337,E331,E322,E314,E304))/2</f>
        <v>1.1999999999999957</v>
      </c>
      <c r="F311" s="20">
        <f>E311*(365.25/7)</f>
        <v>62.614285714285494</v>
      </c>
      <c r="G311" s="20">
        <v>1</v>
      </c>
      <c r="H311" s="30"/>
      <c r="I311" s="20">
        <f>E311*H313</f>
        <v>2.1000513465597645E-4</v>
      </c>
    </row>
    <row r="312" spans="1:9">
      <c r="C312" s="20" t="s">
        <v>183</v>
      </c>
      <c r="D312" s="20"/>
      <c r="E312" s="18" t="s">
        <v>41</v>
      </c>
      <c r="F312" s="18" t="e">
        <f>E312*(365.25/7)</f>
        <v>#VALUE!</v>
      </c>
      <c r="G312" s="18">
        <v>1</v>
      </c>
    </row>
    <row r="313" spans="1:9">
      <c r="C313" s="31"/>
      <c r="D313" s="31" t="s">
        <v>120</v>
      </c>
      <c r="H313" s="19">
        <f>B485</f>
        <v>1.7500427887998099E-4</v>
      </c>
    </row>
    <row r="314" spans="1:9" s="20" customFormat="1">
      <c r="B314" s="20" t="s">
        <v>184</v>
      </c>
      <c r="E314" s="20">
        <f>E46</f>
        <v>12.2</v>
      </c>
      <c r="F314" s="20">
        <f>E314*(365.25/7)</f>
        <v>636.57857142857142</v>
      </c>
      <c r="G314" s="20">
        <v>1.0050251256281406</v>
      </c>
      <c r="H314" s="30"/>
      <c r="I314" s="20">
        <f>SUM(I315,I316,I318,I320)</f>
        <v>0.16160229681690352</v>
      </c>
    </row>
    <row r="315" spans="1:9">
      <c r="A315" s="18"/>
      <c r="C315" s="20" t="s">
        <v>185</v>
      </c>
      <c r="D315" s="20"/>
      <c r="E315" s="18">
        <f>G315*E314</f>
        <v>2.5748743718592966</v>
      </c>
      <c r="F315" s="18">
        <f>E315*(365.25/7)</f>
        <v>134.35326633165829</v>
      </c>
      <c r="G315" s="18">
        <v>0.21105527638190957</v>
      </c>
      <c r="I315" s="18">
        <f>F315*H317</f>
        <v>2.3512396489541888E-2</v>
      </c>
    </row>
    <row r="316" spans="1:9">
      <c r="A316" s="18"/>
      <c r="C316" s="20" t="s">
        <v>186</v>
      </c>
      <c r="D316" s="20"/>
      <c r="E316" s="18">
        <f>G316*E314</f>
        <v>2.7587939698492461</v>
      </c>
      <c r="F316" s="18">
        <f>E316*(365.25/7)</f>
        <v>143.94992821249102</v>
      </c>
      <c r="G316" s="18">
        <v>0.22613065326633167</v>
      </c>
      <c r="I316" s="18">
        <f>F316*H317</f>
        <v>2.5191853381652023E-2</v>
      </c>
    </row>
    <row r="317" spans="1:9">
      <c r="A317" s="18"/>
      <c r="D317" s="31" t="s">
        <v>120</v>
      </c>
      <c r="H317" s="19">
        <f>B485</f>
        <v>1.7500427887998099E-4</v>
      </c>
    </row>
    <row r="318" spans="1:9">
      <c r="A318" s="18"/>
      <c r="C318" s="20" t="s">
        <v>187</v>
      </c>
      <c r="D318" s="20"/>
      <c r="E318" s="18">
        <f>G318*E314</f>
        <v>3.4331658291457283</v>
      </c>
      <c r="F318" s="18">
        <f>E318*(365.25/7)</f>
        <v>179.13768844221104</v>
      </c>
      <c r="G318" s="18">
        <v>0.28140703517587939</v>
      </c>
      <c r="I318" s="18">
        <f>F318*H319</f>
        <v>8.0988365995617068E-2</v>
      </c>
    </row>
    <row r="319" spans="1:9">
      <c r="A319" s="18"/>
      <c r="D319" s="3" t="s">
        <v>188</v>
      </c>
      <c r="H319" s="19">
        <f>B475</f>
        <v>4.5210121164281699E-4</v>
      </c>
    </row>
    <row r="320" spans="1:9">
      <c r="A320" s="18"/>
      <c r="C320" s="20" t="s">
        <v>189</v>
      </c>
      <c r="D320" s="20"/>
      <c r="E320" s="18">
        <f>G320*E314</f>
        <v>3.4944723618090454</v>
      </c>
      <c r="F320" s="18">
        <f>E320*(365.25/7)</f>
        <v>182.33657573582198</v>
      </c>
      <c r="G320" s="18">
        <v>0.28643216080402012</v>
      </c>
      <c r="I320" s="18">
        <f>F320*H321</f>
        <v>3.1909680950092563E-2</v>
      </c>
    </row>
    <row r="321" spans="1:9">
      <c r="A321" s="18"/>
      <c r="C321" s="31"/>
      <c r="D321" s="31" t="s">
        <v>120</v>
      </c>
      <c r="H321" s="19">
        <f>B485</f>
        <v>1.7500427887998099E-4</v>
      </c>
    </row>
    <row r="322" spans="1:9" s="20" customFormat="1">
      <c r="B322" s="20" t="s">
        <v>190</v>
      </c>
      <c r="E322" s="20">
        <f>E47</f>
        <v>26.1</v>
      </c>
      <c r="F322" s="20">
        <f>E322*(365.25/7)</f>
        <v>1361.8607142857145</v>
      </c>
      <c r="G322" s="20">
        <v>1.0000000000000002</v>
      </c>
      <c r="H322" s="30"/>
      <c r="I322" s="20">
        <f>SUM(I323,I325,I327,I329)</f>
        <v>0.12847099567220424</v>
      </c>
    </row>
    <row r="323" spans="1:9">
      <c r="A323" s="18"/>
      <c r="C323" s="20" t="s">
        <v>191</v>
      </c>
      <c r="D323" s="20"/>
      <c r="E323" s="18">
        <f>G323*E322</f>
        <v>7.219148936170213</v>
      </c>
      <c r="F323" s="18">
        <f>E323*(365.25/7)</f>
        <v>376.6848784194529</v>
      </c>
      <c r="G323" s="18">
        <v>0.27659574468085107</v>
      </c>
      <c r="I323" s="18">
        <f>F323*H324</f>
        <v>5.6126816063722683E-2</v>
      </c>
    </row>
    <row r="324" spans="1:9">
      <c r="A324" s="18"/>
      <c r="D324" s="3" t="s">
        <v>192</v>
      </c>
      <c r="H324" s="19">
        <f>B553</f>
        <v>1.49002041970008E-4</v>
      </c>
    </row>
    <row r="325" spans="1:9">
      <c r="A325" s="18"/>
      <c r="C325" s="20" t="s">
        <v>193</v>
      </c>
      <c r="D325" s="20"/>
      <c r="E325" s="18">
        <f>G325*E322</f>
        <v>13.486322188449849</v>
      </c>
      <c r="F325" s="18">
        <f>E325*(365.25/7)</f>
        <v>703.69702561875818</v>
      </c>
      <c r="G325" s="18">
        <v>0.51671732522796354</v>
      </c>
      <c r="I325" s="18">
        <f>F325*H326</f>
        <v>5.5111024659282935E-2</v>
      </c>
    </row>
    <row r="326" spans="1:9">
      <c r="A326" s="18"/>
      <c r="D326" s="3" t="s">
        <v>194</v>
      </c>
      <c r="H326" s="19">
        <f>B552</f>
        <v>7.83164098367817E-5</v>
      </c>
    </row>
    <row r="327" spans="1:9">
      <c r="A327" s="18"/>
      <c r="C327" s="20" t="s">
        <v>195</v>
      </c>
      <c r="D327" s="20"/>
      <c r="E327" s="18">
        <f>G327*E322</f>
        <v>1.8246200607902736</v>
      </c>
      <c r="F327" s="18">
        <f>E327*(365.25/7)</f>
        <v>95.206068171949639</v>
      </c>
      <c r="G327" s="18">
        <v>6.9908814589665649E-2</v>
      </c>
      <c r="I327" s="18">
        <f>F327*H328</f>
        <v>7.3302441558562859E-3</v>
      </c>
    </row>
    <row r="328" spans="1:9">
      <c r="A328" s="18"/>
      <c r="D328" s="3" t="s">
        <v>196</v>
      </c>
      <c r="H328" s="19">
        <f>B536</f>
        <v>7.6993455318596804E-5</v>
      </c>
    </row>
    <row r="329" spans="1:9">
      <c r="A329" s="18"/>
      <c r="C329" s="20" t="s">
        <v>197</v>
      </c>
      <c r="D329" s="20"/>
      <c r="E329" s="18">
        <f>G329*E322</f>
        <v>3.5699088145896662</v>
      </c>
      <c r="F329" s="18">
        <f>E329*(365.25/7)</f>
        <v>186.27274207555365</v>
      </c>
      <c r="G329" s="18">
        <v>0.13677811550151978</v>
      </c>
      <c r="I329" s="18">
        <f>F329*H330</f>
        <v>9.9029107933423319E-3</v>
      </c>
    </row>
    <row r="330" spans="1:9">
      <c r="A330" s="18"/>
      <c r="D330" s="3" t="s">
        <v>198</v>
      </c>
      <c r="H330" s="19">
        <f>B554</f>
        <v>5.3163499302144998E-5</v>
      </c>
    </row>
    <row r="331" spans="1:9" s="20" customFormat="1">
      <c r="B331" s="20" t="s">
        <v>199</v>
      </c>
      <c r="E331" s="20">
        <f>E48</f>
        <v>7.4</v>
      </c>
      <c r="F331" s="20">
        <f>E331*(365.25/7)</f>
        <v>386.12142857142862</v>
      </c>
      <c r="G331" s="20">
        <v>1.0098039215686276</v>
      </c>
      <c r="H331" s="30"/>
      <c r="I331" s="20">
        <f>SUM(I332:I334,I335)</f>
        <v>0.16543544397292723</v>
      </c>
    </row>
    <row r="332" spans="1:9">
      <c r="A332" s="18"/>
      <c r="C332" s="20" t="s">
        <v>200</v>
      </c>
      <c r="D332" s="20"/>
      <c r="E332" s="18">
        <f>G332*E331</f>
        <v>2.3941176470588239</v>
      </c>
      <c r="F332" s="18">
        <f>E332*(365.25/7)</f>
        <v>124.9216386554622</v>
      </c>
      <c r="G332" s="18">
        <v>0.3235294117647059</v>
      </c>
      <c r="I332" s="18">
        <f>F332*$H$336</f>
        <v>5.3003588845695129E-2</v>
      </c>
    </row>
    <row r="333" spans="1:9">
      <c r="A333" s="18"/>
      <c r="C333" s="20" t="s">
        <v>201</v>
      </c>
      <c r="D333" s="20"/>
      <c r="E333" s="18">
        <f>G333*E331</f>
        <v>2.3941176470588239</v>
      </c>
      <c r="F333" s="18">
        <f>E333*(365.25/7)</f>
        <v>124.9216386554622</v>
      </c>
      <c r="G333" s="18">
        <v>0.3235294117647059</v>
      </c>
      <c r="I333" s="18">
        <f>F333*$H$336</f>
        <v>5.3003588845695129E-2</v>
      </c>
    </row>
    <row r="334" spans="1:9">
      <c r="A334" s="18"/>
      <c r="C334" s="20" t="s">
        <v>202</v>
      </c>
      <c r="D334" s="20"/>
      <c r="E334" s="18">
        <f>G334*E331</f>
        <v>0.79803921568627467</v>
      </c>
      <c r="F334" s="18">
        <f>E334*(365.25/7)</f>
        <v>41.640546218487408</v>
      </c>
      <c r="G334" s="18">
        <v>0.10784313725490198</v>
      </c>
      <c r="I334" s="18">
        <f>F334*$H$336</f>
        <v>1.7667862948565045E-2</v>
      </c>
    </row>
    <row r="335" spans="1:9">
      <c r="A335" s="18"/>
      <c r="C335" s="20" t="s">
        <v>203</v>
      </c>
      <c r="D335" s="20"/>
      <c r="E335" s="18">
        <f>G335*E331</f>
        <v>1.886274509803922</v>
      </c>
      <c r="F335" s="18">
        <f>E335*(365.25/7)</f>
        <v>98.42310924369751</v>
      </c>
      <c r="G335" s="18">
        <v>0.25490196078431376</v>
      </c>
      <c r="I335" s="18">
        <f>F335*$H$336</f>
        <v>4.1760403332971922E-2</v>
      </c>
    </row>
    <row r="336" spans="1:9">
      <c r="A336" s="18"/>
      <c r="C336" s="20"/>
      <c r="D336" s="31" t="s">
        <v>204</v>
      </c>
      <c r="H336" s="19">
        <f>B471</f>
        <v>4.2429469718917702E-4</v>
      </c>
    </row>
    <row r="337" spans="1:9" s="20" customFormat="1">
      <c r="B337" s="20" t="s">
        <v>205</v>
      </c>
      <c r="E337" s="20">
        <f>E49</f>
        <v>3.8</v>
      </c>
      <c r="F337" s="20">
        <f>E337*(365.25/7)</f>
        <v>198.27857142857144</v>
      </c>
      <c r="G337" s="20">
        <v>1</v>
      </c>
      <c r="H337" s="30"/>
      <c r="I337" s="20">
        <f>F337*H339</f>
        <v>3.9829843895356008E-2</v>
      </c>
    </row>
    <row r="338" spans="1:9">
      <c r="A338" s="18"/>
      <c r="C338" s="20" t="s">
        <v>205</v>
      </c>
      <c r="D338" s="20"/>
      <c r="E338" s="18">
        <f>G338*E337</f>
        <v>3.8</v>
      </c>
      <c r="F338" s="18">
        <f>E338*(365.25/7)</f>
        <v>198.27857142857144</v>
      </c>
      <c r="G338" s="18">
        <v>1</v>
      </c>
    </row>
    <row r="339" spans="1:9">
      <c r="A339" s="18"/>
      <c r="C339" s="20"/>
      <c r="D339" s="31" t="s">
        <v>206</v>
      </c>
      <c r="H339" s="19">
        <f>B509</f>
        <v>2.0087820690045899E-4</v>
      </c>
    </row>
    <row r="340" spans="1:9" s="20" customFormat="1">
      <c r="B340" s="20" t="s">
        <v>207</v>
      </c>
      <c r="E340" s="20">
        <f>(E346-SUM(E343,E337,E331,E322,E314,E304))/2</f>
        <v>1.1999999999999957</v>
      </c>
      <c r="F340" s="20">
        <f>E340*(365.25/7)</f>
        <v>62.614285714285494</v>
      </c>
      <c r="G340" s="20">
        <v>1</v>
      </c>
      <c r="H340" s="30"/>
      <c r="I340" s="20">
        <f>F340*H342</f>
        <v>1.2577845440638695E-2</v>
      </c>
    </row>
    <row r="341" spans="1:9">
      <c r="A341" s="18"/>
      <c r="C341" s="20" t="s">
        <v>207</v>
      </c>
      <c r="D341" s="20"/>
      <c r="E341" s="18">
        <f>G341*E340</f>
        <v>1.1999999999999957</v>
      </c>
      <c r="F341" s="18">
        <f>E341*(365.25/7)</f>
        <v>62.614285714285494</v>
      </c>
      <c r="G341" s="18">
        <v>1</v>
      </c>
    </row>
    <row r="342" spans="1:9">
      <c r="A342" s="18"/>
      <c r="C342" s="20"/>
      <c r="D342" s="31" t="s">
        <v>206</v>
      </c>
      <c r="H342" s="19">
        <f>B509</f>
        <v>2.0087820690045899E-4</v>
      </c>
    </row>
    <row r="343" spans="1:9" s="20" customFormat="1">
      <c r="B343" s="20" t="s">
        <v>208</v>
      </c>
      <c r="E343" s="20">
        <f>E51</f>
        <v>3.1</v>
      </c>
      <c r="F343" s="20">
        <f>E343*(365.25/7)</f>
        <v>161.75357142857143</v>
      </c>
      <c r="G343" s="20">
        <v>1</v>
      </c>
      <c r="H343" s="30"/>
      <c r="I343" s="20">
        <f>F343*H345</f>
        <v>3.2492767388316746E-2</v>
      </c>
    </row>
    <row r="344" spans="1:9">
      <c r="A344" s="18"/>
      <c r="C344" s="20" t="s">
        <v>208</v>
      </c>
      <c r="D344" s="20"/>
      <c r="E344" s="18">
        <f>G344*E343</f>
        <v>3.1</v>
      </c>
      <c r="F344" s="18">
        <f>E344*(365.25/7)</f>
        <v>161.75357142857143</v>
      </c>
      <c r="G344" s="18">
        <v>1</v>
      </c>
    </row>
    <row r="345" spans="1:9">
      <c r="A345" s="18"/>
      <c r="C345" s="20"/>
      <c r="D345" s="31" t="s">
        <v>206</v>
      </c>
      <c r="H345" s="19">
        <f>B509</f>
        <v>2.0087820690045899E-4</v>
      </c>
    </row>
    <row r="346" spans="1:9" s="25" customFormat="1">
      <c r="A346" s="25" t="s">
        <v>209</v>
      </c>
      <c r="E346" s="25">
        <f>E43</f>
        <v>62.8</v>
      </c>
      <c r="F346" s="25">
        <f>E346*(365.25/7)</f>
        <v>3276.8142857142857</v>
      </c>
      <c r="H346" s="27"/>
      <c r="I346" s="25">
        <f>SUM(I304,I311,I314,I322,I331,I337,I340,I343)</f>
        <v>0.61570899935608747</v>
      </c>
    </row>
    <row r="347" spans="1:9">
      <c r="C347" s="20"/>
      <c r="D347" s="20"/>
      <c r="F347" s="20"/>
    </row>
    <row r="348" spans="1:9" s="20" customFormat="1">
      <c r="A348" s="20" t="s">
        <v>210</v>
      </c>
      <c r="H348" s="30"/>
    </row>
    <row r="349" spans="1:9" s="20" customFormat="1">
      <c r="B349" s="20" t="s">
        <v>211</v>
      </c>
      <c r="E349" s="20">
        <v>0</v>
      </c>
      <c r="F349" s="20">
        <f>E349*(365.25/7)</f>
        <v>0</v>
      </c>
      <c r="G349" s="20">
        <v>1</v>
      </c>
      <c r="H349" s="30"/>
      <c r="I349" s="20">
        <f>F349*H351</f>
        <v>0</v>
      </c>
    </row>
    <row r="350" spans="1:9">
      <c r="C350" s="20" t="s">
        <v>211</v>
      </c>
      <c r="D350" s="20"/>
      <c r="E350" s="18">
        <f>G350*E349</f>
        <v>0</v>
      </c>
      <c r="F350" s="18">
        <f>E350*(365.25/7)</f>
        <v>0</v>
      </c>
      <c r="G350" s="18">
        <v>1</v>
      </c>
    </row>
    <row r="351" spans="1:9">
      <c r="C351" s="20"/>
      <c r="D351" s="31" t="s">
        <v>212</v>
      </c>
      <c r="H351" s="19">
        <f>B545</f>
        <v>5.0201254900354902E-5</v>
      </c>
    </row>
    <row r="352" spans="1:9" s="20" customFormat="1">
      <c r="B352" s="20" t="s">
        <v>213</v>
      </c>
      <c r="E352" s="20">
        <v>0</v>
      </c>
      <c r="F352" s="20">
        <f>E352*(365.25/7)</f>
        <v>0</v>
      </c>
      <c r="G352" s="20">
        <v>1</v>
      </c>
      <c r="H352" s="30"/>
      <c r="I352" s="20">
        <f>F352*H354</f>
        <v>0</v>
      </c>
    </row>
    <row r="353" spans="1:9">
      <c r="C353" s="20" t="s">
        <v>213</v>
      </c>
      <c r="D353" s="20"/>
      <c r="E353" s="18">
        <f>G353*E352</f>
        <v>0</v>
      </c>
      <c r="F353" s="18">
        <f>E353*(365.25/7)</f>
        <v>0</v>
      </c>
      <c r="G353" s="18">
        <v>1</v>
      </c>
    </row>
    <row r="354" spans="1:9">
      <c r="C354" s="20"/>
      <c r="D354" s="31" t="s">
        <v>214</v>
      </c>
      <c r="H354" s="19">
        <f>B546</f>
        <v>6.5532644314399599E-5</v>
      </c>
    </row>
    <row r="355" spans="1:9" s="20" customFormat="1">
      <c r="B355" s="20" t="s">
        <v>215</v>
      </c>
      <c r="E355" s="20">
        <v>0</v>
      </c>
      <c r="F355" s="20">
        <f>E355*(365.25/7)</f>
        <v>0</v>
      </c>
      <c r="G355" s="20">
        <v>1</v>
      </c>
      <c r="H355" s="30"/>
      <c r="I355" s="20">
        <f>F355*H357</f>
        <v>0</v>
      </c>
    </row>
    <row r="356" spans="1:9">
      <c r="C356" s="20" t="s">
        <v>215</v>
      </c>
      <c r="D356" s="20"/>
      <c r="E356" s="18">
        <f>G356*E355</f>
        <v>0</v>
      </c>
      <c r="F356" s="18">
        <f>E356*(365.25/7)</f>
        <v>0</v>
      </c>
      <c r="G356" s="18">
        <v>1</v>
      </c>
    </row>
    <row r="357" spans="1:9">
      <c r="C357" s="20"/>
      <c r="D357" s="31" t="s">
        <v>216</v>
      </c>
      <c r="H357" s="19">
        <f>B547</f>
        <v>1.1039136985490801E-4</v>
      </c>
    </row>
    <row r="358" spans="1:9" s="20" customFormat="1">
      <c r="B358" s="20" t="s">
        <v>217</v>
      </c>
      <c r="E358" s="20">
        <v>0</v>
      </c>
      <c r="F358" s="20">
        <f>E358*(365.25/7)</f>
        <v>0</v>
      </c>
      <c r="G358" s="20">
        <v>1</v>
      </c>
      <c r="H358" s="30"/>
      <c r="I358" s="20">
        <f>F358*H360</f>
        <v>0</v>
      </c>
    </row>
    <row r="359" spans="1:9">
      <c r="C359" s="20" t="s">
        <v>217</v>
      </c>
      <c r="D359" s="20"/>
      <c r="E359" s="18">
        <f>G359*E358</f>
        <v>0</v>
      </c>
      <c r="F359" s="18">
        <f>E359*(365.25/7)</f>
        <v>0</v>
      </c>
      <c r="G359" s="18">
        <v>1</v>
      </c>
    </row>
    <row r="360" spans="1:9">
      <c r="C360" s="20"/>
      <c r="D360" s="31" t="s">
        <v>218</v>
      </c>
      <c r="H360" s="19">
        <f>B548</f>
        <v>1.0301268784132101E-4</v>
      </c>
    </row>
    <row r="361" spans="1:9" s="25" customFormat="1">
      <c r="A361" s="25" t="s">
        <v>219</v>
      </c>
      <c r="E361" s="25">
        <v>0</v>
      </c>
      <c r="F361" s="25">
        <f>E361*(365.25/7)</f>
        <v>0</v>
      </c>
      <c r="H361" s="34"/>
      <c r="I361" s="26">
        <f>SUM(I349,I352,I355,I358)</f>
        <v>0</v>
      </c>
    </row>
    <row r="362" spans="1:9">
      <c r="C362" s="20"/>
      <c r="D362" s="20"/>
      <c r="F362" s="20"/>
    </row>
    <row r="363" spans="1:9" s="20" customFormat="1">
      <c r="A363" s="20" t="s">
        <v>220</v>
      </c>
      <c r="H363" s="30"/>
    </row>
    <row r="364" spans="1:9" s="20" customFormat="1">
      <c r="B364" s="20" t="s">
        <v>221</v>
      </c>
      <c r="E364" s="20">
        <f>E54</f>
        <v>12.8</v>
      </c>
      <c r="F364" s="20">
        <f>E364*(365.25/7)</f>
        <v>667.88571428571436</v>
      </c>
      <c r="G364" s="20">
        <v>0.98571428571428577</v>
      </c>
      <c r="H364" s="30"/>
      <c r="I364" s="20">
        <f>SUM(I365,I367,I369)</f>
        <v>4.3164975006121986E-2</v>
      </c>
    </row>
    <row r="365" spans="1:9">
      <c r="C365" s="20" t="s">
        <v>222</v>
      </c>
      <c r="D365" s="20"/>
      <c r="E365" s="18">
        <f>G365*E364</f>
        <v>4.6323809523809523</v>
      </c>
      <c r="F365" s="18">
        <f>E365*(365.25/7)</f>
        <v>241.71102040816328</v>
      </c>
      <c r="G365" s="18">
        <v>0.3619047619047619</v>
      </c>
      <c r="I365" s="18">
        <f>F365*H366</f>
        <v>1.5195813249016072E-2</v>
      </c>
    </row>
    <row r="366" spans="1:9">
      <c r="C366" s="20"/>
      <c r="D366" s="31" t="s">
        <v>223</v>
      </c>
      <c r="H366" s="19">
        <f>B556</f>
        <v>6.2867688959137197E-5</v>
      </c>
    </row>
    <row r="367" spans="1:9">
      <c r="C367" s="20" t="s">
        <v>224</v>
      </c>
      <c r="D367" s="20">
        <f>F364-SUM(F365,F369)</f>
        <v>9.5412244897959226</v>
      </c>
      <c r="E367" s="18" t="s">
        <v>41</v>
      </c>
      <c r="F367" s="20" t="e">
        <f>E367*(365.25/7)</f>
        <v>#VALUE!</v>
      </c>
      <c r="G367" s="18">
        <v>1.4285714285714235E-2</v>
      </c>
      <c r="I367" s="18">
        <f>D367*H368</f>
        <v>1.7763783936703135E-3</v>
      </c>
    </row>
    <row r="368" spans="1:9">
      <c r="C368" s="20"/>
      <c r="D368" s="31" t="s">
        <v>116</v>
      </c>
      <c r="F368" s="20"/>
      <c r="H368" s="19">
        <f>B482</f>
        <v>1.86179289206548E-4</v>
      </c>
    </row>
    <row r="369" spans="1:9">
      <c r="C369" s="20" t="s">
        <v>225</v>
      </c>
      <c r="D369" s="20"/>
      <c r="E369" s="18">
        <f>G369*E364</f>
        <v>7.9847619047619052</v>
      </c>
      <c r="F369" s="18">
        <f>E369*(365.25/7)</f>
        <v>416.63346938775516</v>
      </c>
      <c r="G369" s="18">
        <v>0.62380952380952381</v>
      </c>
      <c r="I369" s="18">
        <f>F369*H370</f>
        <v>2.6192783363435602E-2</v>
      </c>
    </row>
    <row r="370" spans="1:9">
      <c r="C370" s="20"/>
      <c r="D370" s="29" t="s">
        <v>223</v>
      </c>
      <c r="H370" s="19">
        <f>B556</f>
        <v>6.2867688959137197E-5</v>
      </c>
    </row>
    <row r="371" spans="1:9" s="20" customFormat="1">
      <c r="B371" s="20" t="s">
        <v>226</v>
      </c>
      <c r="E371" s="20" t="s">
        <v>41</v>
      </c>
      <c r="F371" s="20" t="e">
        <f>E371*(365.25/7)</f>
        <v>#VALUE!</v>
      </c>
      <c r="G371" s="20">
        <v>1</v>
      </c>
      <c r="H371" s="30"/>
      <c r="I371" s="20">
        <f>0</f>
        <v>0</v>
      </c>
    </row>
    <row r="372" spans="1:9">
      <c r="C372" s="20" t="s">
        <v>226</v>
      </c>
      <c r="D372" s="20"/>
      <c r="E372" s="18" t="s">
        <v>41</v>
      </c>
      <c r="F372" s="20" t="e">
        <f>E372*(365.25/7)</f>
        <v>#VALUE!</v>
      </c>
      <c r="G372" s="18">
        <v>1</v>
      </c>
    </row>
    <row r="373" spans="1:9" s="20" customFormat="1">
      <c r="B373" s="20" t="s">
        <v>227</v>
      </c>
      <c r="E373" s="20">
        <f>E56</f>
        <v>9.1</v>
      </c>
      <c r="F373" s="20">
        <f>E373*(365.25/7)</f>
        <v>474.82499999999999</v>
      </c>
      <c r="G373" s="20">
        <v>0.99310344827586206</v>
      </c>
      <c r="H373" s="30"/>
      <c r="I373" s="20">
        <f>SUM(I374,I375)</f>
        <v>8.2523328052158104E-2</v>
      </c>
    </row>
    <row r="374" spans="1:9">
      <c r="C374" s="20" t="s">
        <v>228</v>
      </c>
      <c r="D374" s="20"/>
      <c r="E374" s="18">
        <f>G374*E373</f>
        <v>1.9455172413793103</v>
      </c>
      <c r="F374" s="18">
        <f>E374*(365.25/7)</f>
        <v>101.51431034482759</v>
      </c>
      <c r="G374" s="18">
        <v>0.21379310344827587</v>
      </c>
      <c r="I374" s="18">
        <f>F374*H376</f>
        <v>1.7765438677895148E-2</v>
      </c>
    </row>
    <row r="375" spans="1:9">
      <c r="C375" s="20" t="s">
        <v>229</v>
      </c>
      <c r="D375" s="20"/>
      <c r="E375" s="18">
        <f>G375*E373</f>
        <v>7.0917241379310338</v>
      </c>
      <c r="F375" s="18">
        <f>E375*(365.25/7)</f>
        <v>370.03603448275862</v>
      </c>
      <c r="G375" s="18">
        <v>0.77931034482758621</v>
      </c>
      <c r="I375" s="18">
        <f>F375*H376</f>
        <v>6.4757889374262953E-2</v>
      </c>
    </row>
    <row r="376" spans="1:9">
      <c r="C376" s="20"/>
      <c r="D376" s="31" t="s">
        <v>120</v>
      </c>
      <c r="H376" s="19">
        <f>B485</f>
        <v>1.7500427887998099E-4</v>
      </c>
      <c r="I376" s="33"/>
    </row>
    <row r="377" spans="1:9" s="20" customFormat="1">
      <c r="B377" s="20" t="s">
        <v>230</v>
      </c>
      <c r="E377" s="20">
        <f>E57</f>
        <v>31.4</v>
      </c>
      <c r="F377" s="20">
        <f>E377*(365.25/7)</f>
        <v>1638.4071428571428</v>
      </c>
      <c r="G377" s="20">
        <v>0.99760191846522783</v>
      </c>
      <c r="H377" s="30"/>
      <c r="I377" s="20">
        <f>SUM(I378,I380,I381,I382,I383,I384,I385)</f>
        <v>6.7078226105501737E-2</v>
      </c>
    </row>
    <row r="378" spans="1:9">
      <c r="A378" s="18"/>
      <c r="C378" s="20" t="s">
        <v>231</v>
      </c>
      <c r="D378" s="20"/>
      <c r="E378" s="18">
        <f>G378*E377</f>
        <v>5.1956834532374101</v>
      </c>
      <c r="F378" s="18">
        <f>E378*(365.25/7)</f>
        <v>271.10334018499486</v>
      </c>
      <c r="G378" s="18">
        <v>0.16546762589928057</v>
      </c>
      <c r="I378" s="18">
        <f>F378*H379</f>
        <v>1.0735841028617217E-2</v>
      </c>
    </row>
    <row r="379" spans="1:9">
      <c r="A379" s="18"/>
      <c r="C379" s="20"/>
      <c r="D379" s="3" t="s">
        <v>231</v>
      </c>
      <c r="H379" s="19">
        <f>B524</f>
        <v>3.9600548710655201E-5</v>
      </c>
    </row>
    <row r="380" spans="1:9">
      <c r="A380" s="18"/>
      <c r="C380" s="20" t="s">
        <v>232</v>
      </c>
      <c r="D380" s="20"/>
      <c r="E380" s="18">
        <f>G380*E377</f>
        <v>2.0330935251798561</v>
      </c>
      <c r="F380" s="18">
        <f t="shared" ref="F380:F385" si="2">E380*(365.25/7)</f>
        <v>106.08391572456321</v>
      </c>
      <c r="G380" s="18">
        <v>6.4748201438848921E-2</v>
      </c>
      <c r="I380" s="18">
        <f>F380*H386</f>
        <v>4.3839896169333781E-3</v>
      </c>
    </row>
    <row r="381" spans="1:9">
      <c r="A381" s="18"/>
      <c r="C381" s="20" t="s">
        <v>233</v>
      </c>
      <c r="D381" s="20"/>
      <c r="E381" s="18">
        <f>G381*E377</f>
        <v>1.5812949640287768</v>
      </c>
      <c r="F381" s="18">
        <f t="shared" si="2"/>
        <v>82.509712230215825</v>
      </c>
      <c r="G381" s="18">
        <v>5.0359712230215826E-2</v>
      </c>
      <c r="I381" s="18">
        <f>F381*H386</f>
        <v>3.4097697020592939E-3</v>
      </c>
    </row>
    <row r="382" spans="1:9">
      <c r="A382" s="18"/>
      <c r="C382" s="20" t="s">
        <v>234</v>
      </c>
      <c r="D382" s="20"/>
      <c r="E382" s="18">
        <f>G382*E377</f>
        <v>5.1956834532374101</v>
      </c>
      <c r="F382" s="18">
        <f t="shared" si="2"/>
        <v>271.10334018499486</v>
      </c>
      <c r="G382" s="18">
        <v>0.16546762589928057</v>
      </c>
      <c r="I382" s="18">
        <f>F382*$H$386</f>
        <v>1.1203529021051966E-2</v>
      </c>
    </row>
    <row r="383" spans="1:9">
      <c r="A383" s="18"/>
      <c r="C383" s="20" t="s">
        <v>235</v>
      </c>
      <c r="D383" s="20"/>
      <c r="E383" s="18">
        <f>G383*E377</f>
        <v>6.8522781774580324</v>
      </c>
      <c r="F383" s="18">
        <f t="shared" si="2"/>
        <v>357.54208633093521</v>
      </c>
      <c r="G383" s="18">
        <v>0.21822541966426856</v>
      </c>
      <c r="I383" s="18">
        <f>F383*H386</f>
        <v>1.4775668708923604E-2</v>
      </c>
    </row>
    <row r="384" spans="1:9">
      <c r="A384" s="18"/>
      <c r="C384" s="20" t="s">
        <v>236</v>
      </c>
      <c r="D384" s="20"/>
      <c r="E384" s="18">
        <f>G384*E377</f>
        <v>8.5088729016786555</v>
      </c>
      <c r="F384" s="18">
        <f t="shared" si="2"/>
        <v>443.98083247687561</v>
      </c>
      <c r="G384" s="18">
        <v>0.27098321342925658</v>
      </c>
      <c r="I384" s="18">
        <f>F384*H386</f>
        <v>1.8347808396795246E-2</v>
      </c>
    </row>
    <row r="385" spans="1:9">
      <c r="A385" s="18"/>
      <c r="C385" s="20" t="s">
        <v>237</v>
      </c>
      <c r="D385" s="20"/>
      <c r="E385" s="18">
        <f>G385*E377</f>
        <v>1.9577937649880095</v>
      </c>
      <c r="F385" s="18">
        <f t="shared" si="2"/>
        <v>102.15488180883864</v>
      </c>
      <c r="G385" s="18">
        <v>6.235011990407674E-2</v>
      </c>
      <c r="I385" s="18">
        <f>F385*H386</f>
        <v>4.2216196311210307E-3</v>
      </c>
    </row>
    <row r="386" spans="1:9">
      <c r="A386" s="18"/>
      <c r="C386" s="20"/>
      <c r="D386" s="3" t="s">
        <v>238</v>
      </c>
      <c r="H386" s="19">
        <f>B525</f>
        <v>4.1325676819056998E-5</v>
      </c>
    </row>
    <row r="387" spans="1:9" s="20" customFormat="1">
      <c r="B387" s="20" t="s">
        <v>239</v>
      </c>
      <c r="E387" s="20">
        <f>E58</f>
        <v>4.2</v>
      </c>
      <c r="F387" s="20">
        <f>E387*(365.25/7)</f>
        <v>219.15</v>
      </c>
      <c r="G387" s="20">
        <v>1</v>
      </c>
      <c r="H387" s="30"/>
      <c r="I387" s="20">
        <f>F387*H390</f>
        <v>8.4488327342086885E-3</v>
      </c>
    </row>
    <row r="388" spans="1:9">
      <c r="A388" s="18"/>
      <c r="C388" s="20" t="s">
        <v>240</v>
      </c>
      <c r="D388" s="20"/>
      <c r="E388" s="18">
        <f>G388*E387</f>
        <v>4.2</v>
      </c>
      <c r="F388" s="18">
        <f>E388*(365.25/7)</f>
        <v>219.15</v>
      </c>
      <c r="G388" s="18">
        <v>1</v>
      </c>
    </row>
    <row r="389" spans="1:9">
      <c r="A389" s="18"/>
      <c r="C389" s="20" t="s">
        <v>241</v>
      </c>
      <c r="D389" s="20"/>
      <c r="E389" s="18" t="s">
        <v>242</v>
      </c>
      <c r="F389" s="18" t="e">
        <f>E389*(365.25/7)</f>
        <v>#VALUE!</v>
      </c>
    </row>
    <row r="390" spans="1:9">
      <c r="A390" s="18"/>
      <c r="C390" s="20"/>
      <c r="D390" s="31" t="s">
        <v>243</v>
      </c>
      <c r="H390" s="19">
        <f>B523</f>
        <v>3.8552738919501202E-5</v>
      </c>
    </row>
    <row r="391" spans="1:9" s="20" customFormat="1">
      <c r="B391" s="20" t="s">
        <v>244</v>
      </c>
      <c r="E391" s="20">
        <f>E400-SUM(E364,E373,E377,E387)</f>
        <v>8.5999999999999943</v>
      </c>
      <c r="F391" s="20">
        <f>E391*(365.25/7)</f>
        <v>448.73571428571398</v>
      </c>
      <c r="G391" s="20">
        <v>1</v>
      </c>
      <c r="H391" s="30"/>
      <c r="I391" s="20">
        <f>SUM(I392,I394,I398)</f>
        <v>3.6333618293503865E-2</v>
      </c>
    </row>
    <row r="392" spans="1:9">
      <c r="A392" s="18"/>
      <c r="C392" s="20" t="s">
        <v>245</v>
      </c>
      <c r="D392" s="20"/>
      <c r="E392" s="18">
        <f>G392*E391</f>
        <v>1.5925925925925917</v>
      </c>
      <c r="F392" s="18">
        <f>E392*(365.25/7)</f>
        <v>83.099206349206298</v>
      </c>
      <c r="G392" s="18">
        <v>0.1851851851851852</v>
      </c>
      <c r="I392" s="18">
        <f>F392*H393</f>
        <v>8.1820001568465948E-3</v>
      </c>
    </row>
    <row r="393" spans="1:9">
      <c r="A393" s="18"/>
      <c r="C393" s="20"/>
      <c r="D393" s="31" t="s">
        <v>246</v>
      </c>
      <c r="H393" s="19">
        <f>B557</f>
        <v>9.8460629364659905E-5</v>
      </c>
    </row>
    <row r="394" spans="1:9">
      <c r="C394" s="20" t="s">
        <v>247</v>
      </c>
      <c r="D394" s="20"/>
      <c r="E394" s="18">
        <f>G394*E391</f>
        <v>1.8049382716049371</v>
      </c>
      <c r="F394" s="18">
        <f>E394*(365.25/7)</f>
        <v>94.179100529100467</v>
      </c>
      <c r="G394" s="18">
        <v>0.20987654320987656</v>
      </c>
      <c r="I394" s="18">
        <f>F394*H395</f>
        <v>7.2511743685329333E-3</v>
      </c>
    </row>
    <row r="395" spans="1:9">
      <c r="C395" s="20"/>
      <c r="D395" s="31" t="s">
        <v>196</v>
      </c>
      <c r="H395" s="19">
        <f>B536</f>
        <v>7.6993455318596804E-5</v>
      </c>
    </row>
    <row r="396" spans="1:9">
      <c r="C396" s="20" t="s">
        <v>248</v>
      </c>
      <c r="D396" s="32">
        <f>F391-SUM(F392,F394,F398)</f>
        <v>0</v>
      </c>
      <c r="E396" s="18" t="s">
        <v>41</v>
      </c>
      <c r="F396" s="18" t="e">
        <f>E396*(365.25/7)</f>
        <v>#VALUE!</v>
      </c>
      <c r="G396" s="18">
        <v>0</v>
      </c>
      <c r="I396" s="18">
        <v>0</v>
      </c>
    </row>
    <row r="397" spans="1:9">
      <c r="C397" s="20"/>
      <c r="D397" s="31" t="s">
        <v>248</v>
      </c>
      <c r="H397" s="19">
        <f>B531</f>
        <v>1.15280506405685E-4</v>
      </c>
    </row>
    <row r="398" spans="1:9">
      <c r="C398" s="20" t="s">
        <v>249</v>
      </c>
      <c r="D398" s="20"/>
      <c r="E398" s="18">
        <f>G398*E391</f>
        <v>5.2024691358024659</v>
      </c>
      <c r="F398" s="18">
        <f>E398*(365.25/7)</f>
        <v>271.45740740740723</v>
      </c>
      <c r="G398" s="18">
        <v>0.60493827160493829</v>
      </c>
      <c r="I398" s="18">
        <f>F398*H399</f>
        <v>2.0900443768124336E-2</v>
      </c>
    </row>
    <row r="399" spans="1:9">
      <c r="C399" s="20"/>
      <c r="D399" s="31" t="s">
        <v>196</v>
      </c>
      <c r="H399" s="19">
        <f>B536</f>
        <v>7.6993455318596804E-5</v>
      </c>
    </row>
    <row r="400" spans="1:9" s="25" customFormat="1">
      <c r="A400" s="25" t="s">
        <v>250</v>
      </c>
      <c r="E400" s="25">
        <f>E53</f>
        <v>66.099999999999994</v>
      </c>
      <c r="F400" s="25">
        <f>E400*(365.25/7)</f>
        <v>3449.0035714285714</v>
      </c>
      <c r="H400" s="27"/>
      <c r="I400" s="25">
        <f>SUM(I364,I371,I373,I377,I387,I391)</f>
        <v>0.2375489801914944</v>
      </c>
    </row>
    <row r="401" spans="1:9">
      <c r="C401" s="20"/>
      <c r="D401" s="20"/>
      <c r="F401" s="20"/>
    </row>
    <row r="402" spans="1:9" s="20" customFormat="1">
      <c r="A402" s="20" t="s">
        <v>251</v>
      </c>
      <c r="H402" s="30"/>
    </row>
    <row r="403" spans="1:9" s="20" customFormat="1">
      <c r="B403" s="20" t="s">
        <v>252</v>
      </c>
      <c r="E403" s="20">
        <f>E61</f>
        <v>44.3</v>
      </c>
      <c r="F403" s="20">
        <f>E403*(365.25/7)</f>
        <v>2311.5107142857141</v>
      </c>
      <c r="G403" s="20">
        <v>0.9659574468085107</v>
      </c>
      <c r="H403" s="30"/>
      <c r="I403" s="20">
        <f>F403*H408</f>
        <v>8.9115069077486869E-2</v>
      </c>
    </row>
    <row r="404" spans="1:9">
      <c r="C404" s="20" t="s">
        <v>253</v>
      </c>
      <c r="D404" s="20"/>
      <c r="E404" s="18">
        <f>G404*E403</f>
        <v>40.781134751773052</v>
      </c>
      <c r="F404" s="18">
        <f>E404*(365.25/7)</f>
        <v>2127.9013525835867</v>
      </c>
      <c r="G404" s="18">
        <v>0.92056737588652493</v>
      </c>
    </row>
    <row r="405" spans="1:9">
      <c r="C405" s="20" t="s">
        <v>254</v>
      </c>
      <c r="D405" s="20"/>
      <c r="E405" s="18">
        <f>G405*E403</f>
        <v>2.0107801418439717</v>
      </c>
      <c r="F405" s="18">
        <f>E405*(365.25/7)</f>
        <v>104.91963525835867</v>
      </c>
      <c r="G405" s="18">
        <v>4.5390070921985819E-2</v>
      </c>
    </row>
    <row r="406" spans="1:9">
      <c r="C406" s="20" t="s">
        <v>255</v>
      </c>
      <c r="D406" s="20"/>
      <c r="E406" s="18" t="s">
        <v>41</v>
      </c>
      <c r="F406" s="18" t="e">
        <f>E406*(365.25/7)</f>
        <v>#VALUE!</v>
      </c>
      <c r="G406" s="18">
        <v>3.40425531914893E-2</v>
      </c>
    </row>
    <row r="407" spans="1:9">
      <c r="C407" s="20" t="s">
        <v>256</v>
      </c>
      <c r="D407" s="20"/>
      <c r="E407" s="18">
        <f>G407*E403</f>
        <v>1.3824113475177306</v>
      </c>
      <c r="F407" s="18">
        <f>E407*(365.25/7)</f>
        <v>72.132249240121595</v>
      </c>
      <c r="G407" s="18">
        <v>3.1205673758865252E-2</v>
      </c>
    </row>
    <row r="408" spans="1:9">
      <c r="C408" s="20"/>
      <c r="D408" s="31" t="s">
        <v>243</v>
      </c>
      <c r="H408" s="19">
        <f>B523</f>
        <v>3.8552738919501202E-5</v>
      </c>
    </row>
    <row r="409" spans="1:9" s="20" customFormat="1">
      <c r="B409" s="20" t="s">
        <v>257</v>
      </c>
      <c r="E409" s="20">
        <f>E62</f>
        <v>3.2</v>
      </c>
      <c r="F409" s="20">
        <f>E409*(365.25/7)</f>
        <v>166.97142857142859</v>
      </c>
      <c r="G409" s="20">
        <v>1</v>
      </c>
      <c r="H409" s="30"/>
      <c r="I409" s="20">
        <f>F409*H411</f>
        <v>6.43720589273043E-3</v>
      </c>
    </row>
    <row r="410" spans="1:9">
      <c r="C410" s="20" t="s">
        <v>257</v>
      </c>
      <c r="D410" s="20"/>
      <c r="E410" s="18">
        <f>G410*E409</f>
        <v>3.2</v>
      </c>
      <c r="F410" s="18">
        <f>E410*(365.25/7)</f>
        <v>166.97142857142859</v>
      </c>
      <c r="G410" s="18">
        <v>1</v>
      </c>
    </row>
    <row r="411" spans="1:9">
      <c r="C411" s="20"/>
      <c r="D411" s="31" t="s">
        <v>243</v>
      </c>
      <c r="H411" s="19">
        <f>B523</f>
        <v>3.8552738919501202E-5</v>
      </c>
    </row>
    <row r="412" spans="1:9" s="20" customFormat="1">
      <c r="B412" s="20" t="s">
        <v>258</v>
      </c>
      <c r="E412" s="20">
        <f>E63</f>
        <v>1.4</v>
      </c>
      <c r="F412" s="20">
        <f>E412*(365.25/7)</f>
        <v>73.05</v>
      </c>
      <c r="G412" s="20">
        <v>1</v>
      </c>
      <c r="H412" s="30"/>
      <c r="I412" s="20">
        <f>0</f>
        <v>0</v>
      </c>
    </row>
    <row r="413" spans="1:9">
      <c r="C413" s="20" t="s">
        <v>258</v>
      </c>
      <c r="D413" s="20"/>
      <c r="E413" s="18">
        <f>G413*E412</f>
        <v>1.4</v>
      </c>
      <c r="F413" s="18">
        <f>E413*(365.25/7)</f>
        <v>73.05</v>
      </c>
      <c r="G413" s="18">
        <v>1</v>
      </c>
    </row>
    <row r="414" spans="1:9" s="20" customFormat="1">
      <c r="B414" s="20" t="s">
        <v>259</v>
      </c>
      <c r="E414" s="20">
        <f>E424-SUM(E418,E412,E409,E403)</f>
        <v>0.5</v>
      </c>
      <c r="F414" s="20">
        <f>E414*(365.25/7)</f>
        <v>26.089285714285715</v>
      </c>
      <c r="G414" s="20">
        <v>1</v>
      </c>
      <c r="H414" s="30"/>
      <c r="I414" s="20">
        <f>F414*AVERAGE(H416:H417)</f>
        <v>3.0128431772669987E-3</v>
      </c>
    </row>
    <row r="415" spans="1:9">
      <c r="C415" s="20" t="s">
        <v>259</v>
      </c>
      <c r="D415" s="20"/>
      <c r="E415" s="18">
        <f>G415*E414</f>
        <v>0.5</v>
      </c>
      <c r="F415" s="18">
        <f>E415*(365.25/7)</f>
        <v>26.089285714285715</v>
      </c>
      <c r="G415" s="18">
        <v>1</v>
      </c>
    </row>
    <row r="416" spans="1:9">
      <c r="C416" s="20"/>
      <c r="D416" s="1" t="s">
        <v>90</v>
      </c>
      <c r="H416" s="19">
        <f>B541</f>
        <v>1.5141898909884401E-4</v>
      </c>
    </row>
    <row r="417" spans="1:12">
      <c r="C417" s="20"/>
      <c r="D417" s="1" t="s">
        <v>260</v>
      </c>
      <c r="H417" s="19">
        <f>B542</f>
        <v>7.9545032703964901E-5</v>
      </c>
    </row>
    <row r="418" spans="1:12" s="20" customFormat="1">
      <c r="B418" s="20" t="s">
        <v>261</v>
      </c>
      <c r="E418" s="20">
        <f>E65</f>
        <v>6</v>
      </c>
      <c r="F418" s="20">
        <f>E418*(365.25/7)</f>
        <v>313.07142857142856</v>
      </c>
      <c r="G418" s="20">
        <v>1</v>
      </c>
      <c r="H418" s="30"/>
      <c r="I418" s="20">
        <f>F418*AVERAGE(H420:H422)</f>
        <v>0.22268314932957312</v>
      </c>
    </row>
    <row r="419" spans="1:12">
      <c r="C419" s="20" t="s">
        <v>261</v>
      </c>
      <c r="D419" s="20"/>
      <c r="E419" s="18">
        <f>G419*E418</f>
        <v>6</v>
      </c>
      <c r="F419" s="18">
        <f>E419*(365.25/7)</f>
        <v>313.07142857142856</v>
      </c>
      <c r="G419" s="18">
        <v>1</v>
      </c>
    </row>
    <row r="420" spans="1:12">
      <c r="C420" s="20"/>
      <c r="D420" s="3" t="s">
        <v>194</v>
      </c>
      <c r="H420" s="19">
        <f>B552</f>
        <v>7.83164098367817E-5</v>
      </c>
    </row>
    <row r="421" spans="1:12">
      <c r="C421" s="20"/>
      <c r="D421" s="29" t="s">
        <v>153</v>
      </c>
      <c r="H421" s="19">
        <f>B511</f>
        <v>1.8306230266686399E-3</v>
      </c>
    </row>
    <row r="422" spans="1:12">
      <c r="C422" s="20"/>
      <c r="D422" s="28" t="s">
        <v>262</v>
      </c>
      <c r="F422" s="20"/>
      <c r="H422" s="19">
        <f>B510</f>
        <v>2.2491688835017299E-4</v>
      </c>
    </row>
    <row r="423" spans="1:12">
      <c r="C423" s="20"/>
      <c r="D423" s="20"/>
    </row>
    <row r="424" spans="1:12" s="25" customFormat="1">
      <c r="A424" s="25" t="s">
        <v>263</v>
      </c>
      <c r="E424" s="25">
        <f>E60</f>
        <v>55.4</v>
      </c>
      <c r="F424" s="25">
        <f>E424*(365.25/7)</f>
        <v>2890.6928571428571</v>
      </c>
      <c r="H424" s="27"/>
      <c r="I424" s="25">
        <f>SUM(I403,I409,I412,I414,I418)</f>
        <v>0.32124826747705743</v>
      </c>
    </row>
    <row r="425" spans="1:12">
      <c r="F425" s="20"/>
    </row>
    <row r="426" spans="1:12" s="25" customFormat="1">
      <c r="A426" s="25" t="s">
        <v>264</v>
      </c>
      <c r="E426" s="25">
        <v>0</v>
      </c>
      <c r="F426" s="25">
        <f>E426*(365.25/7)</f>
        <v>0</v>
      </c>
      <c r="H426" s="27"/>
      <c r="I426" s="25">
        <f>0</f>
        <v>0</v>
      </c>
    </row>
    <row r="427" spans="1:12">
      <c r="F427" s="20"/>
    </row>
    <row r="428" spans="1:12" s="25" customFormat="1">
      <c r="A428" s="25" t="s">
        <v>265</v>
      </c>
      <c r="E428" s="25">
        <f>E3</f>
        <v>705.6</v>
      </c>
      <c r="F428" s="25">
        <f>E428*(365.25/7)</f>
        <v>36817.200000000004</v>
      </c>
      <c r="H428" s="27"/>
      <c r="I428" s="26">
        <f>SUM(I424,I400,I361,I346,I301,I289,I251,I234,I200,I154,I135,I122)</f>
        <v>15.749467979990456</v>
      </c>
    </row>
    <row r="431" spans="1:12" s="21" customFormat="1">
      <c r="A431" s="20" t="s">
        <v>266</v>
      </c>
      <c r="B431" s="20" t="s">
        <v>381</v>
      </c>
      <c r="C431" s="20" t="s">
        <v>296</v>
      </c>
      <c r="D431" s="18"/>
      <c r="E431" s="18"/>
      <c r="F431" s="18"/>
      <c r="G431" s="18"/>
      <c r="H431" s="19"/>
      <c r="I431" s="18"/>
      <c r="J431" s="18"/>
      <c r="K431" s="18"/>
      <c r="L431" s="18"/>
    </row>
    <row r="432" spans="1:12" s="21" customFormat="1">
      <c r="A432" s="20" t="s">
        <v>268</v>
      </c>
      <c r="B432" s="18">
        <f>I122</f>
        <v>5.0679706190046723</v>
      </c>
      <c r="C432" s="18">
        <v>6.2886743059876515</v>
      </c>
      <c r="D432" s="18"/>
      <c r="E432" s="18"/>
      <c r="F432" s="18"/>
      <c r="G432" s="18"/>
      <c r="H432" s="19"/>
      <c r="I432" s="18"/>
      <c r="J432" s="18"/>
      <c r="K432" s="18"/>
      <c r="L432" s="18"/>
    </row>
    <row r="433" spans="1:12" s="21" customFormat="1">
      <c r="A433" s="20" t="s">
        <v>269</v>
      </c>
      <c r="B433" s="18">
        <f>I135</f>
        <v>0.33583786889955786</v>
      </c>
      <c r="C433" s="18">
        <v>0.47695342000370855</v>
      </c>
      <c r="D433" s="18"/>
      <c r="E433" s="18"/>
      <c r="F433" s="18"/>
      <c r="G433" s="18"/>
      <c r="H433" s="19"/>
      <c r="I433" s="18"/>
      <c r="J433" s="18"/>
      <c r="K433" s="18"/>
      <c r="L433" s="18"/>
    </row>
    <row r="434" spans="1:12" s="21" customFormat="1">
      <c r="A434" s="20" t="s">
        <v>270</v>
      </c>
      <c r="B434" s="18">
        <f>I154</f>
        <v>0.25301537058411466</v>
      </c>
      <c r="C434" s="18">
        <v>1.0573878879794114</v>
      </c>
      <c r="D434" s="18"/>
      <c r="E434" s="18"/>
      <c r="F434" s="18"/>
      <c r="G434" s="18"/>
      <c r="H434" s="19"/>
      <c r="I434" s="18"/>
      <c r="J434" s="18"/>
      <c r="K434" s="18"/>
      <c r="L434" s="18"/>
    </row>
    <row r="435" spans="1:12" s="21" customFormat="1">
      <c r="A435" s="20" t="s">
        <v>271</v>
      </c>
      <c r="B435" s="18">
        <f>I200</f>
        <v>4.1269455671598898</v>
      </c>
      <c r="C435" s="18">
        <v>4.6912706630914327</v>
      </c>
      <c r="D435" s="18"/>
      <c r="E435" s="18"/>
      <c r="F435" s="18"/>
      <c r="G435" s="18"/>
      <c r="H435" s="19"/>
      <c r="I435" s="18"/>
      <c r="J435" s="18"/>
      <c r="K435" s="18"/>
      <c r="L435" s="18"/>
    </row>
    <row r="436" spans="1:12" s="21" customFormat="1">
      <c r="A436" s="20" t="s">
        <v>272</v>
      </c>
      <c r="B436" s="18">
        <f>I234</f>
        <v>0.33953078198525077</v>
      </c>
      <c r="C436" s="18">
        <v>0.76488209601336243</v>
      </c>
      <c r="D436" s="18"/>
      <c r="E436" s="18"/>
      <c r="F436" s="18"/>
      <c r="G436" s="18"/>
      <c r="H436" s="19"/>
      <c r="I436" s="18"/>
      <c r="J436" s="18"/>
      <c r="K436" s="18"/>
      <c r="L436" s="18"/>
    </row>
    <row r="437" spans="1:12" s="21" customFormat="1">
      <c r="A437" s="20" t="s">
        <v>273</v>
      </c>
      <c r="B437" s="18">
        <f>I251</f>
        <v>0.10391111759583195</v>
      </c>
      <c r="C437" s="18">
        <v>0.12964111787169974</v>
      </c>
      <c r="D437" s="18"/>
      <c r="E437" s="18"/>
      <c r="F437" s="18"/>
      <c r="G437" s="18"/>
      <c r="H437" s="19"/>
      <c r="I437" s="18"/>
      <c r="J437" s="18"/>
      <c r="K437" s="18"/>
      <c r="L437" s="18"/>
    </row>
    <row r="438" spans="1:12" s="21" customFormat="1">
      <c r="A438" s="20" t="s">
        <v>274</v>
      </c>
      <c r="B438" s="18">
        <f>I289</f>
        <v>4.2813102295109529</v>
      </c>
      <c r="C438" s="18">
        <v>5.3098370841474249</v>
      </c>
      <c r="D438" s="18"/>
      <c r="E438" s="18"/>
      <c r="F438" s="20"/>
      <c r="G438" s="23"/>
      <c r="H438" s="19"/>
      <c r="I438" s="18"/>
      <c r="J438" s="18"/>
      <c r="K438" s="18"/>
      <c r="L438" s="18"/>
    </row>
    <row r="439" spans="1:12" s="21" customFormat="1">
      <c r="A439" s="20" t="s">
        <v>276</v>
      </c>
      <c r="B439" s="18">
        <f>I301</f>
        <v>6.6440178225546764E-2</v>
      </c>
      <c r="C439" s="18">
        <v>9.1876635640713952E-2</v>
      </c>
      <c r="D439" s="18"/>
      <c r="E439" s="18"/>
      <c r="F439" s="18"/>
      <c r="G439" s="18"/>
      <c r="H439" s="19"/>
      <c r="I439" s="18"/>
      <c r="J439" s="18"/>
      <c r="K439" s="18"/>
      <c r="L439" s="18"/>
    </row>
    <row r="440" spans="1:12" s="21" customFormat="1">
      <c r="A440" s="20" t="s">
        <v>277</v>
      </c>
      <c r="B440" s="21">
        <f>I346</f>
        <v>0.61570899935608747</v>
      </c>
      <c r="C440" s="18">
        <v>0.96542231057705852</v>
      </c>
      <c r="D440" s="18"/>
      <c r="E440" s="18"/>
      <c r="F440" s="18"/>
      <c r="G440" s="18"/>
      <c r="H440" s="19"/>
      <c r="I440" s="18"/>
      <c r="J440" s="18"/>
      <c r="K440" s="18"/>
      <c r="L440" s="18"/>
    </row>
    <row r="441" spans="1:12" s="21" customFormat="1">
      <c r="A441" s="20" t="s">
        <v>278</v>
      </c>
      <c r="B441" s="21">
        <f>I361</f>
        <v>0</v>
      </c>
      <c r="C441" s="18">
        <v>0</v>
      </c>
      <c r="D441" s="18"/>
      <c r="E441" s="18"/>
      <c r="F441" s="18"/>
      <c r="G441" s="18"/>
      <c r="H441" s="19"/>
      <c r="I441" s="18"/>
      <c r="J441" s="18"/>
      <c r="K441" s="18"/>
      <c r="L441" s="18"/>
    </row>
    <row r="442" spans="1:12" s="21" customFormat="1">
      <c r="A442" s="20" t="s">
        <v>279</v>
      </c>
      <c r="B442" s="18">
        <f>I400</f>
        <v>0.2375489801914944</v>
      </c>
      <c r="C442" s="18">
        <v>0.33607349339647852</v>
      </c>
      <c r="D442" s="18"/>
      <c r="E442" s="18"/>
      <c r="F442" s="18"/>
      <c r="G442" s="18"/>
      <c r="H442" s="19"/>
      <c r="I442" s="18"/>
      <c r="J442" s="18"/>
      <c r="K442" s="18"/>
      <c r="L442" s="18"/>
    </row>
    <row r="443" spans="1:12" s="21" customFormat="1">
      <c r="A443" s="20" t="s">
        <v>280</v>
      </c>
      <c r="B443" s="18">
        <f>I424</f>
        <v>0.32124826747705743</v>
      </c>
      <c r="C443" s="18">
        <v>0.44752421922903396</v>
      </c>
      <c r="D443" s="18"/>
      <c r="E443" s="18"/>
      <c r="F443" s="18"/>
      <c r="G443" s="18"/>
      <c r="H443" s="19"/>
      <c r="I443" s="18"/>
      <c r="J443" s="18"/>
      <c r="K443" s="18"/>
      <c r="L443" s="18"/>
    </row>
    <row r="444" spans="1:12" s="21" customFormat="1">
      <c r="A444" s="20" t="s">
        <v>281</v>
      </c>
      <c r="B444" s="20">
        <f>SUM(B432:B443)</f>
        <v>15.749467979990456</v>
      </c>
      <c r="C444" s="20">
        <v>20.559543233937976</v>
      </c>
      <c r="D444" s="18"/>
      <c r="E444" s="18"/>
      <c r="F444" s="18"/>
      <c r="G444" s="18"/>
      <c r="H444" s="19"/>
      <c r="I444" s="18"/>
      <c r="J444" s="18"/>
      <c r="K444" s="18"/>
      <c r="L444" s="18"/>
    </row>
    <row r="450" spans="1:2">
      <c r="A450" s="24" t="s">
        <v>378</v>
      </c>
      <c r="B450" s="23"/>
    </row>
    <row r="451" spans="1:2">
      <c r="A451" s="24" t="s">
        <v>377</v>
      </c>
      <c r="B451" s="23" t="s">
        <v>376</v>
      </c>
    </row>
    <row r="452" spans="1:2" ht="15">
      <c r="A452" s="22" t="s">
        <v>14</v>
      </c>
      <c r="B452" s="97">
        <v>2.09658137894879E-3</v>
      </c>
    </row>
    <row r="453" spans="1:2" ht="15">
      <c r="A453" s="22" t="s">
        <v>18</v>
      </c>
      <c r="B453" s="98">
        <v>3.4850447505856098E-3</v>
      </c>
    </row>
    <row r="454" spans="1:2" ht="15">
      <c r="A454" s="22" t="s">
        <v>27</v>
      </c>
      <c r="B454" s="98">
        <v>2.9799597648393701E-3</v>
      </c>
    </row>
    <row r="455" spans="1:2" ht="15">
      <c r="A455" s="22" t="s">
        <v>19</v>
      </c>
      <c r="B455" s="98">
        <v>4.2646215314859999E-4</v>
      </c>
    </row>
    <row r="456" spans="1:2" ht="15">
      <c r="A456" s="22" t="s">
        <v>375</v>
      </c>
      <c r="B456" s="98">
        <v>3.16221760814616E-4</v>
      </c>
    </row>
    <row r="457" spans="1:2" ht="15">
      <c r="A457" s="22" t="s">
        <v>22</v>
      </c>
      <c r="B457" s="98">
        <v>6.0573063602221001E-4</v>
      </c>
    </row>
    <row r="458" spans="1:2" ht="15">
      <c r="A458" s="22" t="s">
        <v>374</v>
      </c>
      <c r="B458" s="98">
        <v>3.5003863958942E-4</v>
      </c>
    </row>
    <row r="459" spans="1:2" ht="15">
      <c r="A459" s="22" t="s">
        <v>99</v>
      </c>
      <c r="B459" s="98">
        <v>2.8212241306802699E-4</v>
      </c>
    </row>
    <row r="460" spans="1:2" ht="15">
      <c r="A460" s="22" t="s">
        <v>373</v>
      </c>
      <c r="B460" s="98">
        <v>1.6379629463826999E-4</v>
      </c>
    </row>
    <row r="461" spans="1:2" ht="15">
      <c r="A461" s="22" t="s">
        <v>372</v>
      </c>
      <c r="B461" s="98">
        <v>3.04128858030873E-4</v>
      </c>
    </row>
    <row r="462" spans="1:2" ht="15">
      <c r="A462" s="22" t="s">
        <v>371</v>
      </c>
      <c r="B462" s="98">
        <v>2.1426823891906201E-4</v>
      </c>
    </row>
    <row r="463" spans="1:2" ht="15">
      <c r="A463" s="22" t="s">
        <v>20</v>
      </c>
      <c r="B463" s="98">
        <v>2.5044528042333499E-3</v>
      </c>
    </row>
    <row r="464" spans="1:2" ht="15">
      <c r="A464" s="22" t="s">
        <v>23</v>
      </c>
      <c r="B464" s="98">
        <v>3.7284776082494302E-4</v>
      </c>
    </row>
    <row r="465" spans="1:2" ht="15">
      <c r="A465" s="22" t="s">
        <v>28</v>
      </c>
      <c r="B465" s="98">
        <v>1.7835862330489701E-3</v>
      </c>
    </row>
    <row r="466" spans="1:2" ht="15">
      <c r="A466" s="22" t="s">
        <v>15</v>
      </c>
      <c r="B466" s="98">
        <v>4.00513731321467E-4</v>
      </c>
    </row>
    <row r="467" spans="1:2" ht="15">
      <c r="A467" s="22" t="s">
        <v>36</v>
      </c>
      <c r="B467" s="98">
        <v>3.0795779023961499E-4</v>
      </c>
    </row>
    <row r="468" spans="1:2" ht="15">
      <c r="A468" s="22" t="s">
        <v>67</v>
      </c>
      <c r="B468" s="98">
        <v>2.5698777452277098E-4</v>
      </c>
    </row>
    <row r="469" spans="1:2" ht="15">
      <c r="A469" s="22" t="s">
        <v>68</v>
      </c>
      <c r="B469" s="98">
        <v>2.3781103369882801E-4</v>
      </c>
    </row>
    <row r="470" spans="1:2" ht="15">
      <c r="A470" s="22" t="s">
        <v>79</v>
      </c>
      <c r="B470" s="98">
        <v>2.8510464047079402E-4</v>
      </c>
    </row>
    <row r="471" spans="1:2" ht="15">
      <c r="A471" s="22" t="s">
        <v>204</v>
      </c>
      <c r="B471" s="98">
        <v>4.2429469718917702E-4</v>
      </c>
    </row>
    <row r="472" spans="1:2" ht="15">
      <c r="A472" s="22" t="s">
        <v>370</v>
      </c>
      <c r="B472" s="98">
        <v>2.3537496975131701E-4</v>
      </c>
    </row>
    <row r="473" spans="1:2" ht="15">
      <c r="A473" s="22" t="s">
        <v>101</v>
      </c>
      <c r="B473" s="98">
        <v>2.2101685648552401E-4</v>
      </c>
    </row>
    <row r="474" spans="1:2" ht="15">
      <c r="A474" s="22" t="s">
        <v>369</v>
      </c>
      <c r="B474" s="98">
        <v>1.30914005197196E-3</v>
      </c>
    </row>
    <row r="475" spans="1:2" ht="15">
      <c r="A475" s="22" t="s">
        <v>188</v>
      </c>
      <c r="B475" s="98">
        <v>4.5210121164281699E-4</v>
      </c>
    </row>
    <row r="476" spans="1:2" ht="15">
      <c r="A476" s="22" t="s">
        <v>126</v>
      </c>
      <c r="B476" s="98">
        <v>1.8093957755303699E-4</v>
      </c>
    </row>
    <row r="477" spans="1:2" ht="15">
      <c r="A477" s="22" t="s">
        <v>368</v>
      </c>
      <c r="B477" s="98">
        <v>2.0134941272049499E-4</v>
      </c>
    </row>
    <row r="478" spans="1:2" ht="15">
      <c r="A478" s="22" t="s">
        <v>78</v>
      </c>
      <c r="B478" s="98">
        <v>8.8192919598841597E-4</v>
      </c>
    </row>
    <row r="479" spans="1:2" ht="15">
      <c r="A479" s="22" t="s">
        <v>77</v>
      </c>
      <c r="B479" s="98">
        <v>1.4906108433209899E-3</v>
      </c>
    </row>
    <row r="480" spans="1:2" ht="15">
      <c r="A480" s="22" t="s">
        <v>367</v>
      </c>
      <c r="B480" s="98">
        <v>3.0278544086953703E-4</v>
      </c>
    </row>
    <row r="481" spans="1:2" ht="15">
      <c r="A481" s="22" t="s">
        <v>149</v>
      </c>
      <c r="B481" s="98">
        <v>1.3813185493773399E-4</v>
      </c>
    </row>
    <row r="482" spans="1:2" ht="15">
      <c r="A482" s="22" t="s">
        <v>116</v>
      </c>
      <c r="B482" s="98">
        <v>1.86179289206548E-4</v>
      </c>
    </row>
    <row r="483" spans="1:2" ht="15">
      <c r="A483" s="22" t="s">
        <v>366</v>
      </c>
      <c r="B483" s="98">
        <v>1.8017414594200101E-4</v>
      </c>
    </row>
    <row r="484" spans="1:2" ht="15">
      <c r="A484" s="22" t="s">
        <v>109</v>
      </c>
      <c r="B484" s="98">
        <v>2.2020865411952401E-4</v>
      </c>
    </row>
    <row r="485" spans="1:2" ht="15">
      <c r="A485" s="22" t="s">
        <v>120</v>
      </c>
      <c r="B485" s="98">
        <v>1.7500427887998099E-4</v>
      </c>
    </row>
    <row r="486" spans="1:2" ht="15">
      <c r="A486" s="22" t="s">
        <v>365</v>
      </c>
      <c r="B486" s="98">
        <v>1.8557883342110301E-3</v>
      </c>
    </row>
    <row r="487" spans="1:2" ht="15">
      <c r="A487" s="22" t="s">
        <v>364</v>
      </c>
      <c r="B487" s="98">
        <v>4.6957452757937602E-4</v>
      </c>
    </row>
    <row r="488" spans="1:2" ht="15">
      <c r="A488" s="22" t="s">
        <v>97</v>
      </c>
      <c r="B488" s="98">
        <v>7.1131771111942403E-4</v>
      </c>
    </row>
    <row r="489" spans="1:2" ht="15">
      <c r="A489" s="22" t="s">
        <v>86</v>
      </c>
      <c r="B489" s="98">
        <v>1.3332638599674901E-4</v>
      </c>
    </row>
    <row r="490" spans="1:2" ht="15">
      <c r="A490" s="22" t="s">
        <v>363</v>
      </c>
      <c r="B490" s="98">
        <v>1.0116936822471401E-4</v>
      </c>
    </row>
    <row r="491" spans="1:2" ht="15">
      <c r="A491" s="22" t="s">
        <v>88</v>
      </c>
      <c r="B491" s="98">
        <v>1.7607081978696001E-4</v>
      </c>
    </row>
    <row r="492" spans="1:2" ht="15">
      <c r="A492" s="22" t="s">
        <v>362</v>
      </c>
      <c r="B492" s="98">
        <v>1.9291367456093599E-4</v>
      </c>
    </row>
    <row r="493" spans="1:2" ht="15">
      <c r="A493" s="22" t="s">
        <v>361</v>
      </c>
      <c r="B493" s="98">
        <v>2.46015738968244E-4</v>
      </c>
    </row>
    <row r="494" spans="1:2" ht="15">
      <c r="A494" s="22" t="s">
        <v>360</v>
      </c>
      <c r="B494" s="98">
        <v>2.29829646255223E-4</v>
      </c>
    </row>
    <row r="495" spans="1:2" ht="15">
      <c r="A495" s="22" t="s">
        <v>359</v>
      </c>
      <c r="B495" s="98">
        <v>1.62547995106097E-4</v>
      </c>
    </row>
    <row r="496" spans="1:2" ht="15">
      <c r="A496" s="22" t="s">
        <v>358</v>
      </c>
      <c r="B496" s="98">
        <v>2.7071423837634701E-4</v>
      </c>
    </row>
    <row r="497" spans="1:2" ht="15">
      <c r="A497" s="22" t="s">
        <v>357</v>
      </c>
      <c r="B497" s="98">
        <v>1.2407575891945901E-4</v>
      </c>
    </row>
    <row r="498" spans="1:2" ht="15">
      <c r="A498" s="22" t="s">
        <v>356</v>
      </c>
      <c r="B498" s="98">
        <v>1.2931837656743301E-4</v>
      </c>
    </row>
    <row r="499" spans="1:2" ht="15">
      <c r="A499" s="22" t="s">
        <v>355</v>
      </c>
      <c r="B499" s="98">
        <v>3.09303029126747E-4</v>
      </c>
    </row>
    <row r="500" spans="1:2" ht="15">
      <c r="A500" s="22" t="s">
        <v>354</v>
      </c>
      <c r="B500" s="98">
        <v>1.62564390405725E-4</v>
      </c>
    </row>
    <row r="501" spans="1:2" ht="15">
      <c r="A501" s="22" t="s">
        <v>353</v>
      </c>
      <c r="B501" s="99">
        <v>7.8670160806019004E-5</v>
      </c>
    </row>
    <row r="502" spans="1:2" ht="15">
      <c r="A502" s="22" t="s">
        <v>352</v>
      </c>
      <c r="B502" s="98">
        <v>1.17793071161874E-4</v>
      </c>
    </row>
    <row r="503" spans="1:2" ht="15">
      <c r="A503" s="22" t="s">
        <v>351</v>
      </c>
      <c r="B503" s="98">
        <v>2.27005718216138E-4</v>
      </c>
    </row>
    <row r="504" spans="1:2" ht="15">
      <c r="A504" s="22" t="s">
        <v>350</v>
      </c>
      <c r="B504" s="98">
        <v>1.8818123862125E-4</v>
      </c>
    </row>
    <row r="505" spans="1:2" ht="15">
      <c r="A505" s="22" t="s">
        <v>349</v>
      </c>
      <c r="B505" s="98">
        <v>1.2076781190005101E-4</v>
      </c>
    </row>
    <row r="506" spans="1:2" ht="15">
      <c r="A506" s="22" t="s">
        <v>348</v>
      </c>
      <c r="B506" s="98">
        <v>1.32832562396352E-4</v>
      </c>
    </row>
    <row r="507" spans="1:2" ht="15">
      <c r="A507" s="22" t="s">
        <v>347</v>
      </c>
      <c r="B507" s="98">
        <v>1.05678258238894E-4</v>
      </c>
    </row>
    <row r="508" spans="1:2" ht="15">
      <c r="A508" s="22" t="s">
        <v>346</v>
      </c>
      <c r="B508" s="98">
        <v>1.4974191786024601E-4</v>
      </c>
    </row>
    <row r="509" spans="1:2" ht="15">
      <c r="A509" s="22" t="s">
        <v>206</v>
      </c>
      <c r="B509" s="98">
        <v>2.0087820690045899E-4</v>
      </c>
    </row>
    <row r="510" spans="1:2" ht="15">
      <c r="A510" s="22" t="s">
        <v>262</v>
      </c>
      <c r="B510" s="98">
        <v>2.2491688835017299E-4</v>
      </c>
    </row>
    <row r="511" spans="1:2" ht="15">
      <c r="A511" s="22" t="s">
        <v>153</v>
      </c>
      <c r="B511" s="98">
        <v>1.8306230266686399E-3</v>
      </c>
    </row>
    <row r="512" spans="1:2" ht="15">
      <c r="A512" s="22" t="s">
        <v>160</v>
      </c>
      <c r="B512" s="98">
        <v>1.6680799960183501E-3</v>
      </c>
    </row>
    <row r="513" spans="1:2" ht="15">
      <c r="A513" s="22" t="s">
        <v>166</v>
      </c>
      <c r="B513" s="98">
        <v>5.3891618042085205E-4</v>
      </c>
    </row>
    <row r="514" spans="1:2" ht="15">
      <c r="A514" s="22" t="s">
        <v>163</v>
      </c>
      <c r="B514" s="98">
        <v>8.3159559526369898E-4</v>
      </c>
    </row>
    <row r="515" spans="1:2" ht="15">
      <c r="A515" s="22" t="s">
        <v>172</v>
      </c>
      <c r="B515" s="98">
        <v>2.26035207111457E-4</v>
      </c>
    </row>
    <row r="516" spans="1:2" ht="15">
      <c r="A516" s="22" t="s">
        <v>157</v>
      </c>
      <c r="B516" s="98">
        <v>2.3167452901759201E-4</v>
      </c>
    </row>
    <row r="517" spans="1:2" ht="15">
      <c r="A517" s="22" t="s">
        <v>345</v>
      </c>
      <c r="B517" s="98">
        <v>1.80454518887764E-4</v>
      </c>
    </row>
    <row r="518" spans="1:2" ht="15">
      <c r="A518" s="22" t="s">
        <v>344</v>
      </c>
      <c r="B518" s="98">
        <v>2.3157387235891999E-4</v>
      </c>
    </row>
    <row r="519" spans="1:2" ht="15">
      <c r="A519" s="22" t="s">
        <v>343</v>
      </c>
      <c r="B519" s="99">
        <v>8.7320379796792293E-5</v>
      </c>
    </row>
    <row r="520" spans="1:2" ht="15">
      <c r="A520" s="22" t="s">
        <v>342</v>
      </c>
      <c r="B520" s="99">
        <v>7.0953489403808898E-5</v>
      </c>
    </row>
    <row r="521" spans="1:2" ht="15">
      <c r="A521" s="22" t="s">
        <v>341</v>
      </c>
      <c r="B521" s="99">
        <v>4.4616305779983597E-5</v>
      </c>
    </row>
    <row r="522" spans="1:2" ht="15">
      <c r="A522" s="22" t="s">
        <v>340</v>
      </c>
      <c r="B522" s="99">
        <v>4.9210417362855903E-5</v>
      </c>
    </row>
    <row r="523" spans="1:2" ht="15">
      <c r="A523" s="22" t="s">
        <v>339</v>
      </c>
      <c r="B523" s="99">
        <v>3.8552738919501202E-5</v>
      </c>
    </row>
    <row r="524" spans="1:2" ht="15">
      <c r="A524" s="22" t="s">
        <v>231</v>
      </c>
      <c r="B524" s="99">
        <v>3.9600548710655201E-5</v>
      </c>
    </row>
    <row r="525" spans="1:2" ht="15">
      <c r="A525" s="22" t="s">
        <v>238</v>
      </c>
      <c r="B525" s="99">
        <v>4.1325676819056998E-5</v>
      </c>
    </row>
    <row r="526" spans="1:2" ht="15">
      <c r="A526" s="22" t="s">
        <v>338</v>
      </c>
      <c r="B526" s="99">
        <v>9.7014250865267798E-5</v>
      </c>
    </row>
    <row r="527" spans="1:2" ht="15">
      <c r="A527" s="22" t="s">
        <v>337</v>
      </c>
      <c r="B527" s="99">
        <v>5.0835037406928897E-5</v>
      </c>
    </row>
    <row r="528" spans="1:2" ht="15">
      <c r="A528" s="22" t="s">
        <v>118</v>
      </c>
      <c r="B528" s="99">
        <v>8.1150172821881203E-5</v>
      </c>
    </row>
    <row r="529" spans="1:2" ht="15">
      <c r="A529" s="22" t="s">
        <v>72</v>
      </c>
      <c r="B529" s="99">
        <v>7.7595885697333093E-5</v>
      </c>
    </row>
    <row r="530" spans="1:2" ht="15">
      <c r="A530" s="22" t="s">
        <v>336</v>
      </c>
      <c r="B530" s="98">
        <v>1.4048433605424299E-4</v>
      </c>
    </row>
    <row r="531" spans="1:2" ht="15">
      <c r="A531" s="22" t="s">
        <v>248</v>
      </c>
      <c r="B531" s="98">
        <v>1.15280506405685E-4</v>
      </c>
    </row>
    <row r="532" spans="1:2" ht="15">
      <c r="A532" s="22" t="s">
        <v>104</v>
      </c>
      <c r="B532" s="99">
        <v>5.74745177725748E-5</v>
      </c>
    </row>
    <row r="533" spans="1:2" ht="15">
      <c r="A533" s="22" t="s">
        <v>335</v>
      </c>
      <c r="B533" s="99">
        <v>9.8779584011200101E-5</v>
      </c>
    </row>
    <row r="534" spans="1:2" ht="15">
      <c r="A534" s="22" t="s">
        <v>334</v>
      </c>
      <c r="B534" s="99">
        <v>3.8801948302030302E-5</v>
      </c>
    </row>
    <row r="535" spans="1:2" ht="15">
      <c r="A535" s="22" t="s">
        <v>333</v>
      </c>
      <c r="B535" s="99">
        <v>8.8833822320444805E-5</v>
      </c>
    </row>
    <row r="536" spans="1:2" ht="15">
      <c r="A536" s="22" t="s">
        <v>196</v>
      </c>
      <c r="B536" s="99">
        <v>7.6993455318596804E-5</v>
      </c>
    </row>
    <row r="537" spans="1:2" ht="15">
      <c r="A537" s="22" t="s">
        <v>332</v>
      </c>
      <c r="B537" s="99">
        <v>5.8997807376200297E-5</v>
      </c>
    </row>
    <row r="538" spans="1:2" ht="15">
      <c r="A538" s="22" t="s">
        <v>331</v>
      </c>
      <c r="B538" s="98">
        <v>1.07390774204486E-4</v>
      </c>
    </row>
    <row r="539" spans="1:2" ht="15">
      <c r="A539" s="22" t="s">
        <v>330</v>
      </c>
      <c r="B539" s="99">
        <v>7.0315164320285304E-5</v>
      </c>
    </row>
    <row r="540" spans="1:2" ht="15">
      <c r="A540" s="22" t="s">
        <v>92</v>
      </c>
      <c r="B540" s="98">
        <v>1.07134259040347E-4</v>
      </c>
    </row>
    <row r="541" spans="1:2" ht="15">
      <c r="A541" s="22" t="s">
        <v>90</v>
      </c>
      <c r="B541" s="98">
        <v>1.5141898909884401E-4</v>
      </c>
    </row>
    <row r="542" spans="1:2" ht="15">
      <c r="A542" s="22" t="s">
        <v>260</v>
      </c>
      <c r="B542" s="99">
        <v>7.9545032703964901E-5</v>
      </c>
    </row>
    <row r="543" spans="1:2" ht="15">
      <c r="A543" s="22" t="s">
        <v>329</v>
      </c>
      <c r="B543" s="98">
        <v>1.15802135441583E-4</v>
      </c>
    </row>
    <row r="544" spans="1:2" ht="15">
      <c r="A544" s="22" t="s">
        <v>328</v>
      </c>
      <c r="B544" s="99">
        <v>6.1915790017663693E-5</v>
      </c>
    </row>
    <row r="545" spans="1:2" ht="15">
      <c r="A545" s="22" t="s">
        <v>212</v>
      </c>
      <c r="B545" s="99">
        <v>5.0201254900354902E-5</v>
      </c>
    </row>
    <row r="546" spans="1:2" ht="15">
      <c r="A546" s="22" t="s">
        <v>214</v>
      </c>
      <c r="B546" s="99">
        <v>6.5532644314399599E-5</v>
      </c>
    </row>
    <row r="547" spans="1:2" ht="15">
      <c r="A547" s="22" t="s">
        <v>216</v>
      </c>
      <c r="B547" s="98">
        <v>1.1039136985490801E-4</v>
      </c>
    </row>
    <row r="548" spans="1:2" ht="15">
      <c r="A548" s="22" t="s">
        <v>218</v>
      </c>
      <c r="B548" s="98">
        <v>1.0301268784132101E-4</v>
      </c>
    </row>
    <row r="549" spans="1:2" ht="15">
      <c r="A549" s="22" t="s">
        <v>141</v>
      </c>
      <c r="B549" s="99">
        <v>9.0255901394909502E-5</v>
      </c>
    </row>
    <row r="550" spans="1:2" ht="15">
      <c r="A550" s="22" t="s">
        <v>139</v>
      </c>
      <c r="B550" s="99">
        <v>5.1222445237656699E-5</v>
      </c>
    </row>
    <row r="551" spans="1:2" ht="15">
      <c r="A551" s="22" t="s">
        <v>327</v>
      </c>
      <c r="B551" s="99">
        <v>8.3530743180620405E-5</v>
      </c>
    </row>
    <row r="552" spans="1:2" ht="15">
      <c r="A552" s="22" t="s">
        <v>194</v>
      </c>
      <c r="B552" s="99">
        <v>7.83164098367817E-5</v>
      </c>
    </row>
    <row r="553" spans="1:2" ht="15">
      <c r="A553" s="22" t="s">
        <v>192</v>
      </c>
      <c r="B553" s="98">
        <v>1.49002041970008E-4</v>
      </c>
    </row>
    <row r="554" spans="1:2" ht="15">
      <c r="A554" s="22" t="s">
        <v>198</v>
      </c>
      <c r="B554" s="99">
        <v>5.3163499302144998E-5</v>
      </c>
    </row>
    <row r="555" spans="1:2" ht="15">
      <c r="A555" s="22" t="s">
        <v>84</v>
      </c>
      <c r="B555" s="98">
        <v>1.06648610536075E-4</v>
      </c>
    </row>
    <row r="556" spans="1:2" ht="15">
      <c r="A556" s="22" t="s">
        <v>128</v>
      </c>
      <c r="B556" s="99">
        <v>6.2867688959137197E-5</v>
      </c>
    </row>
    <row r="557" spans="1:2" ht="15">
      <c r="A557" s="22" t="s">
        <v>326</v>
      </c>
      <c r="B557" s="100">
        <v>9.8460629364659905E-5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58"/>
  <sheetViews>
    <sheetView topLeftCell="A538" workbookViewId="0">
      <selection activeCell="B558" sqref="B452:B558"/>
    </sheetView>
  </sheetViews>
  <sheetFormatPr defaultRowHeight="11.25"/>
  <cols>
    <col min="1" max="1" width="25.42578125" style="20" customWidth="1"/>
    <col min="2" max="2" width="34.85546875" style="18" customWidth="1"/>
    <col min="3" max="3" width="31.7109375" style="18" customWidth="1"/>
    <col min="4" max="4" width="29" style="18" customWidth="1"/>
    <col min="5" max="6" width="28.42578125" style="18" customWidth="1"/>
    <col min="7" max="7" width="9.140625" style="18"/>
    <col min="8" max="8" width="16.7109375" style="19" customWidth="1"/>
    <col min="9" max="9" width="10.5703125" style="18" bestFit="1" customWidth="1"/>
    <col min="10" max="11" width="9.140625" style="18"/>
    <col min="12" max="12" width="9.140625" style="18" customWidth="1"/>
    <col min="13" max="16384" width="9.140625" style="18"/>
  </cols>
  <sheetData>
    <row r="1" spans="1:8" ht="21">
      <c r="A1" s="51" t="s">
        <v>282</v>
      </c>
      <c r="B1" s="52"/>
      <c r="C1" s="52"/>
      <c r="D1" s="53"/>
      <c r="E1" s="45" t="s">
        <v>283</v>
      </c>
      <c r="H1" s="44"/>
    </row>
    <row r="2" spans="1:8" ht="12.75">
      <c r="A2" s="54" t="s">
        <v>284</v>
      </c>
      <c r="B2" s="55"/>
      <c r="C2" s="56"/>
      <c r="D2" s="41" t="s">
        <v>285</v>
      </c>
      <c r="E2" s="41" t="s">
        <v>285</v>
      </c>
      <c r="H2" s="44"/>
    </row>
    <row r="3" spans="1:8" ht="12.75">
      <c r="A3" s="57" t="s">
        <v>286</v>
      </c>
      <c r="B3" s="58"/>
      <c r="C3" s="59"/>
      <c r="D3" s="41" t="s">
        <v>285</v>
      </c>
      <c r="E3" s="10">
        <v>808.3</v>
      </c>
      <c r="H3" s="44"/>
    </row>
    <row r="4" spans="1:8" ht="12.75">
      <c r="A4" s="60" t="s">
        <v>286</v>
      </c>
      <c r="B4" s="63" t="s">
        <v>5</v>
      </c>
      <c r="C4" s="64"/>
      <c r="D4" s="41" t="s">
        <v>285</v>
      </c>
      <c r="E4" s="8">
        <v>144.30000000000001</v>
      </c>
      <c r="H4" s="44"/>
    </row>
    <row r="5" spans="1:8" ht="12.75">
      <c r="A5" s="61"/>
      <c r="B5" s="48" t="s">
        <v>5</v>
      </c>
      <c r="C5" s="43" t="s">
        <v>11</v>
      </c>
      <c r="D5" s="41" t="s">
        <v>285</v>
      </c>
      <c r="E5" s="10">
        <v>16.600000000000001</v>
      </c>
      <c r="H5" s="44"/>
    </row>
    <row r="6" spans="1:8" ht="12.75">
      <c r="A6" s="61"/>
      <c r="B6" s="49"/>
      <c r="C6" s="43" t="s">
        <v>287</v>
      </c>
      <c r="D6" s="41" t="s">
        <v>285</v>
      </c>
      <c r="E6" s="8">
        <v>20.2</v>
      </c>
      <c r="H6" s="44"/>
    </row>
    <row r="7" spans="1:8" ht="12.75">
      <c r="A7" s="61"/>
      <c r="B7" s="49"/>
      <c r="C7" s="43" t="s">
        <v>24</v>
      </c>
      <c r="D7" s="41" t="s">
        <v>285</v>
      </c>
      <c r="E7" s="10">
        <v>69.2</v>
      </c>
      <c r="H7" s="44"/>
    </row>
    <row r="8" spans="1:8" ht="12.75">
      <c r="A8" s="61"/>
      <c r="B8" s="49"/>
      <c r="C8" s="43" t="s">
        <v>33</v>
      </c>
      <c r="D8" s="41" t="s">
        <v>285</v>
      </c>
      <c r="E8" s="8">
        <v>7.2</v>
      </c>
      <c r="H8" s="44"/>
    </row>
    <row r="9" spans="1:8" ht="21">
      <c r="A9" s="61"/>
      <c r="B9" s="50"/>
      <c r="C9" s="43" t="s">
        <v>37</v>
      </c>
      <c r="D9" s="41" t="s">
        <v>285</v>
      </c>
      <c r="E9" s="10">
        <v>31.1</v>
      </c>
      <c r="H9" s="44"/>
    </row>
    <row r="10" spans="1:8" ht="12.75" customHeight="1">
      <c r="A10" s="61"/>
      <c r="B10" s="63" t="s">
        <v>288</v>
      </c>
      <c r="C10" s="64"/>
      <c r="D10" s="41" t="s">
        <v>285</v>
      </c>
      <c r="E10" s="8">
        <v>21.8</v>
      </c>
      <c r="H10" s="44"/>
    </row>
    <row r="11" spans="1:8" ht="12.75" customHeight="1">
      <c r="A11" s="61"/>
      <c r="B11" s="48" t="s">
        <v>288</v>
      </c>
      <c r="C11" s="43" t="s">
        <v>44</v>
      </c>
      <c r="D11" s="41" t="s">
        <v>285</v>
      </c>
      <c r="E11" s="10">
        <v>15.4</v>
      </c>
      <c r="H11" s="44"/>
    </row>
    <row r="12" spans="1:8" ht="12.75">
      <c r="A12" s="61"/>
      <c r="B12" s="49"/>
      <c r="C12" s="43" t="s">
        <v>49</v>
      </c>
      <c r="D12" s="41" t="s">
        <v>285</v>
      </c>
      <c r="E12" s="8">
        <v>6.4</v>
      </c>
      <c r="H12" s="44"/>
    </row>
    <row r="13" spans="1:8" ht="12.75">
      <c r="A13" s="61"/>
      <c r="B13" s="50"/>
      <c r="C13" s="43" t="s">
        <v>50</v>
      </c>
      <c r="D13" s="41" t="s">
        <v>285</v>
      </c>
      <c r="E13" s="10" t="s">
        <v>289</v>
      </c>
      <c r="H13" s="44"/>
    </row>
    <row r="14" spans="1:8" ht="12.75">
      <c r="A14" s="61"/>
      <c r="B14" s="63" t="s">
        <v>52</v>
      </c>
      <c r="C14" s="64"/>
      <c r="D14" s="41" t="s">
        <v>285</v>
      </c>
      <c r="E14" s="8">
        <v>30.7</v>
      </c>
      <c r="H14" s="44"/>
    </row>
    <row r="15" spans="1:8" ht="12.75">
      <c r="A15" s="61"/>
      <c r="B15" s="48" t="s">
        <v>52</v>
      </c>
      <c r="C15" s="43" t="s">
        <v>53</v>
      </c>
      <c r="D15" s="41" t="s">
        <v>285</v>
      </c>
      <c r="E15" s="10">
        <v>25.4</v>
      </c>
      <c r="H15" s="44"/>
    </row>
    <row r="16" spans="1:8" ht="12.75">
      <c r="A16" s="61"/>
      <c r="B16" s="50"/>
      <c r="C16" s="43" t="s">
        <v>61</v>
      </c>
      <c r="D16" s="41" t="s">
        <v>285</v>
      </c>
      <c r="E16" s="8">
        <v>5.3</v>
      </c>
      <c r="H16" s="44"/>
    </row>
    <row r="17" spans="1:8" ht="12.75">
      <c r="A17" s="61"/>
      <c r="B17" s="63" t="s">
        <v>70</v>
      </c>
      <c r="C17" s="64"/>
      <c r="D17" s="41" t="s">
        <v>285</v>
      </c>
      <c r="E17" s="10">
        <v>192</v>
      </c>
      <c r="H17" s="44"/>
    </row>
    <row r="18" spans="1:8" ht="12.75">
      <c r="A18" s="61"/>
      <c r="B18" s="48" t="s">
        <v>70</v>
      </c>
      <c r="C18" s="43" t="s">
        <v>71</v>
      </c>
      <c r="D18" s="41" t="s">
        <v>285</v>
      </c>
      <c r="E18" s="8">
        <v>89.7</v>
      </c>
      <c r="H18" s="44"/>
    </row>
    <row r="19" spans="1:8" ht="12.75">
      <c r="A19" s="61"/>
      <c r="B19" s="49"/>
      <c r="C19" s="43" t="s">
        <v>74</v>
      </c>
      <c r="D19" s="41" t="s">
        <v>285</v>
      </c>
      <c r="E19" s="10">
        <v>31</v>
      </c>
      <c r="H19" s="44"/>
    </row>
    <row r="20" spans="1:8" ht="12.75">
      <c r="A20" s="61"/>
      <c r="B20" s="49"/>
      <c r="C20" s="43" t="s">
        <v>81</v>
      </c>
      <c r="D20" s="41" t="s">
        <v>285</v>
      </c>
      <c r="E20" s="8" t="s">
        <v>289</v>
      </c>
      <c r="H20" s="44"/>
    </row>
    <row r="21" spans="1:8" ht="12.75">
      <c r="A21" s="61"/>
      <c r="B21" s="49"/>
      <c r="C21" s="43" t="s">
        <v>85</v>
      </c>
      <c r="D21" s="41" t="s">
        <v>285</v>
      </c>
      <c r="E21" s="10">
        <v>20</v>
      </c>
      <c r="H21" s="44"/>
    </row>
    <row r="22" spans="1:8" ht="12.75">
      <c r="A22" s="61"/>
      <c r="B22" s="49"/>
      <c r="C22" s="43" t="s">
        <v>93</v>
      </c>
      <c r="D22" s="41" t="s">
        <v>285</v>
      </c>
      <c r="E22" s="8">
        <v>33</v>
      </c>
      <c r="H22" s="44"/>
    </row>
    <row r="23" spans="1:8" ht="12.75">
      <c r="A23" s="61"/>
      <c r="B23" s="50"/>
      <c r="C23" s="43" t="s">
        <v>103</v>
      </c>
      <c r="D23" s="41" t="s">
        <v>285</v>
      </c>
      <c r="E23" s="10" t="s">
        <v>289</v>
      </c>
      <c r="H23" s="44"/>
    </row>
    <row r="24" spans="1:8" ht="12.75">
      <c r="A24" s="61"/>
      <c r="B24" s="63" t="s">
        <v>106</v>
      </c>
      <c r="C24" s="64"/>
      <c r="D24" s="41" t="s">
        <v>285</v>
      </c>
      <c r="E24" s="8">
        <v>39</v>
      </c>
      <c r="H24" s="44"/>
    </row>
    <row r="25" spans="1:8" ht="21">
      <c r="A25" s="61"/>
      <c r="B25" s="48" t="s">
        <v>106</v>
      </c>
      <c r="C25" s="43" t="s">
        <v>290</v>
      </c>
      <c r="D25" s="41" t="s">
        <v>285</v>
      </c>
      <c r="E25" s="10">
        <v>14.8</v>
      </c>
      <c r="H25" s="44"/>
    </row>
    <row r="26" spans="1:8" ht="12.75">
      <c r="A26" s="61"/>
      <c r="B26" s="49"/>
      <c r="C26" s="43" t="s">
        <v>112</v>
      </c>
      <c r="D26" s="41" t="s">
        <v>285</v>
      </c>
      <c r="E26" s="8" t="s">
        <v>289</v>
      </c>
      <c r="H26" s="44"/>
    </row>
    <row r="27" spans="1:8" ht="12.75">
      <c r="A27" s="61"/>
      <c r="B27" s="49"/>
      <c r="C27" s="43" t="s">
        <v>113</v>
      </c>
      <c r="D27" s="41" t="s">
        <v>285</v>
      </c>
      <c r="E27" s="10">
        <v>9</v>
      </c>
      <c r="H27" s="44"/>
    </row>
    <row r="28" spans="1:8" ht="21">
      <c r="A28" s="61"/>
      <c r="B28" s="49"/>
      <c r="C28" s="43" t="s">
        <v>291</v>
      </c>
      <c r="D28" s="41" t="s">
        <v>285</v>
      </c>
      <c r="E28" s="8">
        <v>1.7</v>
      </c>
      <c r="H28" s="44"/>
    </row>
    <row r="29" spans="1:8" ht="21">
      <c r="A29" s="61"/>
      <c r="B29" s="49"/>
      <c r="C29" s="43" t="s">
        <v>121</v>
      </c>
      <c r="D29" s="41" t="s">
        <v>285</v>
      </c>
      <c r="E29" s="10">
        <v>3.4</v>
      </c>
      <c r="H29" s="44"/>
    </row>
    <row r="30" spans="1:8" ht="21">
      <c r="A30" s="61"/>
      <c r="B30" s="50"/>
      <c r="C30" s="43" t="s">
        <v>124</v>
      </c>
      <c r="D30" s="41" t="s">
        <v>285</v>
      </c>
      <c r="E30" s="8">
        <v>5.7</v>
      </c>
      <c r="H30" s="44"/>
    </row>
    <row r="31" spans="1:8" ht="12.75">
      <c r="A31" s="61"/>
      <c r="B31" s="63" t="s">
        <v>130</v>
      </c>
      <c r="C31" s="64"/>
      <c r="D31" s="41" t="s">
        <v>285</v>
      </c>
      <c r="E31" s="10">
        <v>15.9</v>
      </c>
      <c r="H31" s="44"/>
    </row>
    <row r="32" spans="1:8" ht="21">
      <c r="A32" s="61"/>
      <c r="B32" s="48" t="s">
        <v>130</v>
      </c>
      <c r="C32" s="43" t="s">
        <v>131</v>
      </c>
      <c r="D32" s="41" t="s">
        <v>285</v>
      </c>
      <c r="E32" s="8">
        <v>5.8</v>
      </c>
      <c r="H32" s="44"/>
    </row>
    <row r="33" spans="1:8" ht="12.75">
      <c r="A33" s="61"/>
      <c r="B33" s="49"/>
      <c r="C33" s="43" t="s">
        <v>135</v>
      </c>
      <c r="D33" s="41" t="s">
        <v>285</v>
      </c>
      <c r="E33" s="10" t="s">
        <v>289</v>
      </c>
      <c r="H33" s="44"/>
    </row>
    <row r="34" spans="1:8" ht="12.75">
      <c r="A34" s="61"/>
      <c r="B34" s="50"/>
      <c r="C34" s="43" t="s">
        <v>140</v>
      </c>
      <c r="D34" s="41" t="s">
        <v>285</v>
      </c>
      <c r="E34" s="8" t="s">
        <v>289</v>
      </c>
      <c r="H34" s="44"/>
    </row>
    <row r="35" spans="1:8" ht="12.75">
      <c r="A35" s="61"/>
      <c r="B35" s="63" t="s">
        <v>143</v>
      </c>
      <c r="C35" s="64"/>
      <c r="D35" s="41" t="s">
        <v>285</v>
      </c>
      <c r="E35" s="10">
        <v>116.5</v>
      </c>
      <c r="H35" s="44"/>
    </row>
    <row r="36" spans="1:8" ht="12.75">
      <c r="A36" s="61"/>
      <c r="B36" s="48" t="s">
        <v>143</v>
      </c>
      <c r="C36" s="43" t="s">
        <v>144</v>
      </c>
      <c r="D36" s="41" t="s">
        <v>285</v>
      </c>
      <c r="E36" s="8">
        <v>39.200000000000003</v>
      </c>
      <c r="H36" s="44"/>
    </row>
    <row r="37" spans="1:8" ht="21">
      <c r="A37" s="61"/>
      <c r="B37" s="49"/>
      <c r="C37" s="43" t="s">
        <v>150</v>
      </c>
      <c r="D37" s="41" t="s">
        <v>285</v>
      </c>
      <c r="E37" s="10">
        <v>63.3</v>
      </c>
      <c r="H37" s="44"/>
    </row>
    <row r="38" spans="1:8" ht="12.75">
      <c r="A38" s="61"/>
      <c r="B38" s="50"/>
      <c r="C38" s="43" t="s">
        <v>158</v>
      </c>
      <c r="D38" s="41" t="s">
        <v>285</v>
      </c>
      <c r="E38" s="8">
        <v>14</v>
      </c>
      <c r="H38" s="44"/>
    </row>
    <row r="39" spans="1:8" ht="12.75">
      <c r="A39" s="61"/>
      <c r="B39" s="63" t="s">
        <v>170</v>
      </c>
      <c r="C39" s="64"/>
      <c r="D39" s="41" t="s">
        <v>285</v>
      </c>
      <c r="E39" s="10">
        <v>30.5</v>
      </c>
      <c r="H39" s="44"/>
    </row>
    <row r="40" spans="1:8" ht="12.75">
      <c r="A40" s="61"/>
      <c r="B40" s="48" t="s">
        <v>170</v>
      </c>
      <c r="C40" s="43" t="s">
        <v>171</v>
      </c>
      <c r="D40" s="41" t="s">
        <v>285</v>
      </c>
      <c r="E40" s="8">
        <v>1.1000000000000001</v>
      </c>
      <c r="H40" s="44"/>
    </row>
    <row r="41" spans="1:8" ht="12.75">
      <c r="A41" s="61"/>
      <c r="B41" s="49"/>
      <c r="C41" s="43" t="s">
        <v>173</v>
      </c>
      <c r="D41" s="41" t="s">
        <v>285</v>
      </c>
      <c r="E41" s="10" t="s">
        <v>289</v>
      </c>
      <c r="H41" s="44"/>
    </row>
    <row r="42" spans="1:8" ht="12.75">
      <c r="A42" s="61"/>
      <c r="B42" s="50"/>
      <c r="C42" s="43" t="s">
        <v>174</v>
      </c>
      <c r="D42" s="41" t="s">
        <v>285</v>
      </c>
      <c r="E42" s="8">
        <v>28.2</v>
      </c>
      <c r="H42" s="44"/>
    </row>
    <row r="43" spans="1:8" ht="12.75">
      <c r="A43" s="61"/>
      <c r="B43" s="63" t="s">
        <v>177</v>
      </c>
      <c r="C43" s="64"/>
      <c r="D43" s="41" t="s">
        <v>285</v>
      </c>
      <c r="E43" s="10">
        <v>80.3</v>
      </c>
      <c r="H43" s="44"/>
    </row>
    <row r="44" spans="1:8" ht="21">
      <c r="A44" s="61"/>
      <c r="B44" s="48" t="s">
        <v>177</v>
      </c>
      <c r="C44" s="43" t="s">
        <v>178</v>
      </c>
      <c r="D44" s="41" t="s">
        <v>285</v>
      </c>
      <c r="E44" s="8">
        <v>14.5</v>
      </c>
      <c r="H44" s="44"/>
    </row>
    <row r="45" spans="1:8" ht="21">
      <c r="A45" s="61"/>
      <c r="B45" s="49"/>
      <c r="C45" s="43" t="s">
        <v>183</v>
      </c>
      <c r="D45" s="41" t="s">
        <v>285</v>
      </c>
      <c r="E45" s="10" t="s">
        <v>289</v>
      </c>
      <c r="H45" s="44"/>
    </row>
    <row r="46" spans="1:8" ht="21">
      <c r="A46" s="61"/>
      <c r="B46" s="49"/>
      <c r="C46" s="43" t="s">
        <v>184</v>
      </c>
      <c r="D46" s="41" t="s">
        <v>285</v>
      </c>
      <c r="E46" s="8">
        <v>15.1</v>
      </c>
      <c r="H46" s="44"/>
    </row>
    <row r="47" spans="1:8" ht="12.75">
      <c r="A47" s="61"/>
      <c r="B47" s="49"/>
      <c r="C47" s="43" t="s">
        <v>190</v>
      </c>
      <c r="D47" s="41" t="s">
        <v>285</v>
      </c>
      <c r="E47" s="10">
        <v>26.5</v>
      </c>
      <c r="H47" s="44"/>
    </row>
    <row r="48" spans="1:8" ht="12.75">
      <c r="A48" s="61"/>
      <c r="B48" s="49"/>
      <c r="C48" s="43" t="s">
        <v>292</v>
      </c>
      <c r="D48" s="41" t="s">
        <v>285</v>
      </c>
      <c r="E48" s="8">
        <v>9.1</v>
      </c>
      <c r="H48" s="44"/>
    </row>
    <row r="49" spans="1:8" ht="12.75">
      <c r="A49" s="61"/>
      <c r="B49" s="49"/>
      <c r="C49" s="43" t="s">
        <v>205</v>
      </c>
      <c r="D49" s="41" t="s">
        <v>285</v>
      </c>
      <c r="E49" s="10">
        <v>3.9</v>
      </c>
      <c r="H49" s="44"/>
    </row>
    <row r="50" spans="1:8" ht="12.75">
      <c r="A50" s="61"/>
      <c r="B50" s="49"/>
      <c r="C50" s="43" t="s">
        <v>207</v>
      </c>
      <c r="D50" s="41" t="s">
        <v>285</v>
      </c>
      <c r="E50" s="8" t="s">
        <v>289</v>
      </c>
      <c r="H50" s="44"/>
    </row>
    <row r="51" spans="1:8" ht="21">
      <c r="A51" s="61"/>
      <c r="B51" s="50"/>
      <c r="C51" s="43" t="s">
        <v>208</v>
      </c>
      <c r="D51" s="41" t="s">
        <v>285</v>
      </c>
      <c r="E51" s="10">
        <v>2.2999999999999998</v>
      </c>
      <c r="H51" s="44"/>
    </row>
    <row r="52" spans="1:8" ht="12.75">
      <c r="A52" s="61"/>
      <c r="B52" s="57" t="s">
        <v>210</v>
      </c>
      <c r="C52" s="59"/>
      <c r="D52" s="41" t="s">
        <v>285</v>
      </c>
      <c r="E52" s="8" t="s">
        <v>289</v>
      </c>
      <c r="H52" s="44"/>
    </row>
    <row r="53" spans="1:8" ht="12.75">
      <c r="A53" s="61"/>
      <c r="B53" s="63" t="s">
        <v>220</v>
      </c>
      <c r="C53" s="64"/>
      <c r="D53" s="41" t="s">
        <v>285</v>
      </c>
      <c r="E53" s="10">
        <v>77.3</v>
      </c>
      <c r="H53" s="44"/>
    </row>
    <row r="54" spans="1:8" ht="12.75">
      <c r="A54" s="61"/>
      <c r="B54" s="48" t="s">
        <v>220</v>
      </c>
      <c r="C54" s="43" t="s">
        <v>221</v>
      </c>
      <c r="D54" s="41" t="s">
        <v>285</v>
      </c>
      <c r="E54" s="8">
        <v>16.899999999999999</v>
      </c>
      <c r="H54" s="44"/>
    </row>
    <row r="55" spans="1:8" ht="12.75">
      <c r="A55" s="61"/>
      <c r="B55" s="49"/>
      <c r="C55" s="43" t="s">
        <v>226</v>
      </c>
      <c r="D55" s="41" t="s">
        <v>285</v>
      </c>
      <c r="E55" s="10" t="s">
        <v>289</v>
      </c>
      <c r="H55" s="44"/>
    </row>
    <row r="56" spans="1:8" ht="12.75">
      <c r="A56" s="61"/>
      <c r="B56" s="49"/>
      <c r="C56" s="43" t="s">
        <v>293</v>
      </c>
      <c r="D56" s="41" t="s">
        <v>285</v>
      </c>
      <c r="E56" s="8">
        <v>9.6</v>
      </c>
      <c r="H56" s="44"/>
    </row>
    <row r="57" spans="1:8" ht="12.75">
      <c r="A57" s="61"/>
      <c r="B57" s="49"/>
      <c r="C57" s="43" t="s">
        <v>230</v>
      </c>
      <c r="D57" s="41" t="s">
        <v>285</v>
      </c>
      <c r="E57" s="10">
        <v>41.9</v>
      </c>
      <c r="H57" s="44"/>
    </row>
    <row r="58" spans="1:8" ht="12.75">
      <c r="A58" s="61"/>
      <c r="B58" s="49"/>
      <c r="C58" s="43" t="s">
        <v>239</v>
      </c>
      <c r="D58" s="41" t="s">
        <v>285</v>
      </c>
      <c r="E58" s="8">
        <v>5.7</v>
      </c>
      <c r="H58" s="44"/>
    </row>
    <row r="59" spans="1:8" ht="12.75">
      <c r="A59" s="61"/>
      <c r="B59" s="50"/>
      <c r="C59" s="43" t="s">
        <v>244</v>
      </c>
      <c r="D59" s="41" t="s">
        <v>285</v>
      </c>
      <c r="E59" s="10" t="s">
        <v>289</v>
      </c>
      <c r="H59" s="44"/>
    </row>
    <row r="60" spans="1:8" ht="12.75">
      <c r="A60" s="61"/>
      <c r="B60" s="63" t="s">
        <v>251</v>
      </c>
      <c r="C60" s="64"/>
      <c r="D60" s="41" t="s">
        <v>285</v>
      </c>
      <c r="E60" s="8">
        <v>67</v>
      </c>
      <c r="H60" s="44"/>
    </row>
    <row r="61" spans="1:8" ht="12.75">
      <c r="A61" s="61"/>
      <c r="B61" s="48" t="s">
        <v>251</v>
      </c>
      <c r="C61" s="43" t="s">
        <v>252</v>
      </c>
      <c r="D61" s="41" t="s">
        <v>285</v>
      </c>
      <c r="E61" s="10">
        <v>51.8</v>
      </c>
      <c r="H61" s="44"/>
    </row>
    <row r="62" spans="1:8" ht="12.75">
      <c r="A62" s="61"/>
      <c r="B62" s="49"/>
      <c r="C62" s="43" t="s">
        <v>257</v>
      </c>
      <c r="D62" s="41" t="s">
        <v>285</v>
      </c>
      <c r="E62" s="8">
        <v>6.1</v>
      </c>
      <c r="H62" s="44"/>
    </row>
    <row r="63" spans="1:8" ht="21">
      <c r="A63" s="61"/>
      <c r="B63" s="49"/>
      <c r="C63" s="43" t="s">
        <v>258</v>
      </c>
      <c r="D63" s="41" t="s">
        <v>285</v>
      </c>
      <c r="E63" s="10">
        <v>2.8</v>
      </c>
      <c r="H63" s="44"/>
    </row>
    <row r="64" spans="1:8" ht="12.75">
      <c r="A64" s="61"/>
      <c r="B64" s="49"/>
      <c r="C64" s="43" t="s">
        <v>259</v>
      </c>
      <c r="D64" s="41" t="s">
        <v>285</v>
      </c>
      <c r="E64" s="8" t="s">
        <v>289</v>
      </c>
      <c r="H64" s="44"/>
    </row>
    <row r="65" spans="1:9" ht="21">
      <c r="A65" s="61"/>
      <c r="B65" s="50"/>
      <c r="C65" s="43" t="s">
        <v>261</v>
      </c>
      <c r="D65" s="41" t="s">
        <v>285</v>
      </c>
      <c r="E65" s="10">
        <v>4.7</v>
      </c>
    </row>
    <row r="66" spans="1:9" ht="12.75">
      <c r="A66" s="62"/>
      <c r="B66" s="57" t="s">
        <v>294</v>
      </c>
      <c r="C66" s="59"/>
      <c r="D66" s="41" t="s">
        <v>285</v>
      </c>
      <c r="E66" s="8" t="s">
        <v>289</v>
      </c>
    </row>
    <row r="70" spans="1:9" s="20" customFormat="1">
      <c r="A70" s="20" t="s">
        <v>0</v>
      </c>
      <c r="H70" s="30"/>
    </row>
    <row r="72" spans="1:9">
      <c r="A72" s="20" t="s">
        <v>1</v>
      </c>
      <c r="B72" s="20" t="s">
        <v>2</v>
      </c>
      <c r="C72" s="20" t="s">
        <v>3</v>
      </c>
      <c r="D72" s="20" t="s">
        <v>4</v>
      </c>
    </row>
    <row r="74" spans="1:9" s="20" customFormat="1">
      <c r="A74" s="20" t="s">
        <v>5</v>
      </c>
      <c r="E74" s="20" t="s">
        <v>6</v>
      </c>
      <c r="F74" s="20" t="s">
        <v>7</v>
      </c>
      <c r="G74" s="20" t="s">
        <v>8</v>
      </c>
      <c r="H74" s="30" t="s">
        <v>9</v>
      </c>
      <c r="I74" s="20" t="s">
        <v>10</v>
      </c>
    </row>
    <row r="75" spans="1:9" s="20" customFormat="1">
      <c r="B75" s="20" t="s">
        <v>11</v>
      </c>
      <c r="E75" s="20">
        <f>E5</f>
        <v>16.600000000000001</v>
      </c>
      <c r="F75" s="20">
        <f>E75*(365.25/7)</f>
        <v>866.16428571428582</v>
      </c>
      <c r="G75" s="20">
        <v>0.99999999999999989</v>
      </c>
      <c r="H75" s="30"/>
      <c r="I75" s="20">
        <f>SUM(I77,I76)</f>
        <v>1.0814473012739363</v>
      </c>
    </row>
    <row r="76" spans="1:9">
      <c r="C76" s="20" t="s">
        <v>12</v>
      </c>
      <c r="D76" s="20"/>
      <c r="E76" s="18">
        <f>E75*G76</f>
        <v>6.8720430107526882</v>
      </c>
      <c r="F76" s="18">
        <f>E76*(365.25/7)</f>
        <v>358.57338709677418</v>
      </c>
      <c r="G76" s="18">
        <v>0.41397849462365588</v>
      </c>
      <c r="I76" s="18">
        <f>F76*AVERAGE(H78:H79)</f>
        <v>0.44769592579619943</v>
      </c>
    </row>
    <row r="77" spans="1:9">
      <c r="C77" s="20" t="s">
        <v>13</v>
      </c>
      <c r="D77" s="20"/>
      <c r="E77" s="18">
        <f>G77*E75</f>
        <v>9.7279569892473106</v>
      </c>
      <c r="F77" s="18">
        <f>E77*(365.25/7)</f>
        <v>507.59089861751147</v>
      </c>
      <c r="G77" s="18">
        <v>0.58602150537634401</v>
      </c>
      <c r="I77" s="18">
        <f>F77*AVERAGE(H78:H79)</f>
        <v>0.63375137547773674</v>
      </c>
    </row>
    <row r="78" spans="1:9">
      <c r="C78" s="20"/>
      <c r="D78" s="2" t="s">
        <v>15</v>
      </c>
      <c r="H78" s="19">
        <f>B466</f>
        <v>4.00513731321467E-4</v>
      </c>
    </row>
    <row r="79" spans="1:9">
      <c r="C79" s="20"/>
      <c r="D79" s="18" t="s">
        <v>14</v>
      </c>
      <c r="F79" s="20"/>
      <c r="H79" s="19">
        <f>B452</f>
        <v>2.09658137894879E-3</v>
      </c>
    </row>
    <row r="80" spans="1:9" s="20" customFormat="1">
      <c r="B80" s="20" t="s">
        <v>16</v>
      </c>
      <c r="E80" s="20">
        <f>E6</f>
        <v>20.2</v>
      </c>
      <c r="F80" s="20">
        <f>E80*(365.25/7)</f>
        <v>1054.0071428571428</v>
      </c>
      <c r="G80" s="20">
        <v>1</v>
      </c>
      <c r="H80" s="30"/>
      <c r="I80" s="20">
        <f>SUM(I81,I84)</f>
        <v>1.8377501542004588</v>
      </c>
    </row>
    <row r="81" spans="1:9">
      <c r="A81" s="18"/>
      <c r="C81" s="20" t="s">
        <v>17</v>
      </c>
      <c r="D81" s="20"/>
      <c r="E81" s="18">
        <f>G81*E80</f>
        <v>17.277446808510639</v>
      </c>
      <c r="F81" s="18">
        <f>E81*(365.25/7)</f>
        <v>901.51249240121592</v>
      </c>
      <c r="G81" s="18">
        <v>0.85531914893617023</v>
      </c>
      <c r="I81" s="18">
        <f>F81*AVERAGE(H82:H83)</f>
        <v>1.7631361689149949</v>
      </c>
    </row>
    <row r="82" spans="1:9">
      <c r="A82" s="18"/>
      <c r="C82" s="20"/>
      <c r="D82" s="2" t="s">
        <v>19</v>
      </c>
      <c r="H82" s="19">
        <f>B455</f>
        <v>4.2646215314859999E-4</v>
      </c>
    </row>
    <row r="83" spans="1:9">
      <c r="A83" s="18"/>
      <c r="C83" s="20"/>
      <c r="D83" s="1" t="s">
        <v>18</v>
      </c>
      <c r="F83" s="20"/>
      <c r="H83" s="19">
        <f>B453</f>
        <v>3.4850447505856098E-3</v>
      </c>
    </row>
    <row r="84" spans="1:9">
      <c r="A84" s="18"/>
      <c r="C84" s="20" t="s">
        <v>21</v>
      </c>
      <c r="D84" s="20"/>
      <c r="E84" s="18">
        <f>G84*E80</f>
        <v>2.9225531914893614</v>
      </c>
      <c r="F84" s="18">
        <f>E84*(365.25/7)</f>
        <v>152.49465045592703</v>
      </c>
      <c r="G84" s="18">
        <v>0.14468085106382977</v>
      </c>
      <c r="I84" s="18">
        <f>F84*AVERAGE(H85:H86)</f>
        <v>7.4613985285464035E-2</v>
      </c>
    </row>
    <row r="85" spans="1:9">
      <c r="A85" s="18"/>
      <c r="C85" s="20"/>
      <c r="D85" s="1" t="s">
        <v>22</v>
      </c>
      <c r="F85" s="20"/>
      <c r="H85" s="19">
        <f>B457</f>
        <v>6.0573063602221001E-4</v>
      </c>
    </row>
    <row r="86" spans="1:9">
      <c r="A86" s="18"/>
      <c r="C86" s="20"/>
      <c r="D86" s="1" t="s">
        <v>23</v>
      </c>
      <c r="F86" s="20"/>
      <c r="H86" s="19">
        <f>B464</f>
        <v>3.7284776082494302E-4</v>
      </c>
    </row>
    <row r="87" spans="1:9">
      <c r="A87" s="18"/>
      <c r="C87" s="20"/>
      <c r="D87" s="1"/>
      <c r="F87" s="20"/>
    </row>
    <row r="88" spans="1:9" s="20" customFormat="1">
      <c r="B88" s="20" t="s">
        <v>24</v>
      </c>
      <c r="E88" s="20">
        <f>E7</f>
        <v>69.2</v>
      </c>
      <c r="F88" s="20">
        <f>E88*(365.25/7)</f>
        <v>3610.7571428571432</v>
      </c>
      <c r="G88" s="20">
        <v>1</v>
      </c>
      <c r="H88" s="30"/>
      <c r="I88" s="20">
        <f>SUM(I89,I91,I94,I96,I98,I100)</f>
        <v>2.1888509719390501</v>
      </c>
    </row>
    <row r="89" spans="1:9">
      <c r="A89" s="18"/>
      <c r="C89" s="20" t="s">
        <v>25</v>
      </c>
      <c r="D89" s="20"/>
      <c r="E89" s="18">
        <f>G89*E88</f>
        <v>15.875843454790825</v>
      </c>
      <c r="F89" s="18">
        <f>E89*(365.25/7)</f>
        <v>828.37883169462134</v>
      </c>
      <c r="G89" s="18">
        <v>0.22941970310391366</v>
      </c>
      <c r="I89" s="18">
        <f>F89*H90</f>
        <v>0.33177709682973028</v>
      </c>
    </row>
    <row r="90" spans="1:9">
      <c r="A90" s="18"/>
      <c r="C90" s="20"/>
      <c r="D90" s="18" t="s">
        <v>15</v>
      </c>
      <c r="F90" s="20"/>
      <c r="H90" s="19">
        <f>B466</f>
        <v>4.00513731321467E-4</v>
      </c>
    </row>
    <row r="91" spans="1:9">
      <c r="A91" s="18"/>
      <c r="C91" s="20" t="s">
        <v>26</v>
      </c>
      <c r="E91" s="36">
        <f>G91*E88</f>
        <v>10.926315789473684</v>
      </c>
      <c r="F91" s="18">
        <f>E91*(365.25/7)</f>
        <v>570.11954887218042</v>
      </c>
      <c r="G91" s="18">
        <v>0.15789473684210525</v>
      </c>
      <c r="I91" s="18">
        <f>F91*AVERAGE(H92:H93)</f>
        <v>0.97103386357580457</v>
      </c>
    </row>
    <row r="92" spans="1:9">
      <c r="A92" s="18"/>
      <c r="C92" s="20"/>
      <c r="D92" s="2" t="s">
        <v>19</v>
      </c>
      <c r="E92" s="36"/>
      <c r="H92" s="19">
        <f>B455</f>
        <v>4.2646215314859999E-4</v>
      </c>
    </row>
    <row r="93" spans="1:9">
      <c r="A93" s="18"/>
      <c r="C93" s="20"/>
      <c r="D93" s="18" t="s">
        <v>27</v>
      </c>
      <c r="F93" s="20"/>
      <c r="H93" s="19">
        <f>B454</f>
        <v>2.9799597648393701E-3</v>
      </c>
    </row>
    <row r="94" spans="1:9">
      <c r="A94" s="18"/>
      <c r="C94" s="20" t="s">
        <v>29</v>
      </c>
      <c r="E94" s="18">
        <f>G94*E88</f>
        <v>2.0545209176788131</v>
      </c>
      <c r="F94" s="18">
        <f>E94*(365.25/7)</f>
        <v>107.20196645459806</v>
      </c>
      <c r="G94" s="18">
        <v>2.9689608636977064E-2</v>
      </c>
      <c r="I94" s="18">
        <f>F94*H95</f>
        <v>4.2935859589729806E-2</v>
      </c>
    </row>
    <row r="95" spans="1:9">
      <c r="A95" s="18"/>
      <c r="C95" s="20"/>
      <c r="D95" s="28" t="s">
        <v>15</v>
      </c>
      <c r="F95" s="20"/>
      <c r="H95" s="19">
        <f>B466</f>
        <v>4.00513731321467E-4</v>
      </c>
    </row>
    <row r="96" spans="1:9">
      <c r="A96" s="18"/>
      <c r="C96" s="20" t="s">
        <v>30</v>
      </c>
      <c r="E96" s="36">
        <f>G96*E88</f>
        <v>3.5487179487179485</v>
      </c>
      <c r="F96" s="18">
        <f>E96*(365.25/7)</f>
        <v>185.16703296703295</v>
      </c>
      <c r="G96" s="18">
        <v>5.128205128205128E-2</v>
      </c>
      <c r="I96" s="18">
        <f>F96*H97</f>
        <v>7.4161939291351453E-2</v>
      </c>
    </row>
    <row r="97" spans="1:9">
      <c r="A97" s="18"/>
      <c r="C97" s="20"/>
      <c r="D97" s="28" t="s">
        <v>15</v>
      </c>
      <c r="H97" s="19">
        <f>B466</f>
        <v>4.00513731321467E-4</v>
      </c>
    </row>
    <row r="98" spans="1:9">
      <c r="A98" s="18"/>
      <c r="C98" s="20" t="s">
        <v>31</v>
      </c>
      <c r="D98" s="20"/>
      <c r="E98" s="18">
        <f>G98*E88</f>
        <v>8.871794871794874</v>
      </c>
      <c r="F98" s="18">
        <f>E98*(365.25/7)</f>
        <v>462.91758241758254</v>
      </c>
      <c r="G98" s="18">
        <v>0.12820512820512822</v>
      </c>
      <c r="I98" s="18">
        <f>F98*H99</f>
        <v>0.18540484822837872</v>
      </c>
    </row>
    <row r="99" spans="1:9">
      <c r="A99" s="18"/>
      <c r="C99" s="20"/>
      <c r="D99" s="28" t="s">
        <v>15</v>
      </c>
      <c r="H99" s="19">
        <f>B466</f>
        <v>4.00513731321467E-4</v>
      </c>
    </row>
    <row r="100" spans="1:9">
      <c r="A100" s="18"/>
      <c r="C100" s="20" t="s">
        <v>32</v>
      </c>
      <c r="D100" s="20"/>
      <c r="E100" s="18">
        <f>G100*E88</f>
        <v>27.922807017543864</v>
      </c>
      <c r="F100" s="18">
        <f>E100*(365.25/7)</f>
        <v>1456.972180451128</v>
      </c>
      <c r="G100" s="18">
        <v>0.40350877192982459</v>
      </c>
      <c r="I100" s="18">
        <f>F100*H101</f>
        <v>0.58353736442405502</v>
      </c>
    </row>
    <row r="101" spans="1:9">
      <c r="A101" s="18"/>
      <c r="C101" s="20"/>
      <c r="D101" s="28" t="s">
        <v>15</v>
      </c>
      <c r="F101" s="20"/>
      <c r="H101" s="19">
        <f>B466</f>
        <v>4.00513731321467E-4</v>
      </c>
    </row>
    <row r="102" spans="1:9">
      <c r="A102" s="18"/>
      <c r="C102" s="20"/>
      <c r="D102" s="28"/>
      <c r="F102" s="20"/>
    </row>
    <row r="103" spans="1:9" s="20" customFormat="1">
      <c r="B103" s="20" t="s">
        <v>33</v>
      </c>
      <c r="E103" s="20">
        <f>E8</f>
        <v>7.2</v>
      </c>
      <c r="F103" s="20">
        <f>E103*(365.25/7)</f>
        <v>375.68571428571431</v>
      </c>
      <c r="G103" s="20">
        <v>1</v>
      </c>
      <c r="H103" s="30"/>
      <c r="I103" s="20">
        <f>SUM(I104:I105)</f>
        <v>0.11569534239601993</v>
      </c>
    </row>
    <row r="104" spans="1:9">
      <c r="A104" s="18"/>
      <c r="C104" s="20" t="s">
        <v>34</v>
      </c>
      <c r="D104" s="20"/>
      <c r="E104" s="18">
        <f>G104*E103</f>
        <v>2.0571428571428569</v>
      </c>
      <c r="F104" s="18">
        <f>E104*(365.25/7)</f>
        <v>107.33877551020407</v>
      </c>
      <c r="G104" s="18">
        <v>0.2857142857142857</v>
      </c>
      <c r="I104" s="18">
        <f>F104*AVERAGE(H106:H106)</f>
        <v>3.305581211314855E-2</v>
      </c>
    </row>
    <row r="105" spans="1:9">
      <c r="A105" s="18"/>
      <c r="C105" s="20" t="s">
        <v>35</v>
      </c>
      <c r="D105" s="20"/>
      <c r="E105" s="18">
        <f>G105*E103</f>
        <v>5.1428571428571432</v>
      </c>
      <c r="F105" s="18">
        <f>E105*(365.25/7)</f>
        <v>268.34693877551024</v>
      </c>
      <c r="G105" s="18">
        <v>0.7142857142857143</v>
      </c>
      <c r="I105" s="18">
        <f>F105*AVERAGE(H106:H106)</f>
        <v>8.2639530282871382E-2</v>
      </c>
    </row>
    <row r="106" spans="1:9">
      <c r="A106" s="18"/>
      <c r="C106" s="20"/>
      <c r="D106" s="3" t="s">
        <v>36</v>
      </c>
      <c r="E106" s="3"/>
      <c r="F106" s="20"/>
      <c r="G106" s="3"/>
      <c r="H106" s="19">
        <f>B467</f>
        <v>3.0795779023961499E-4</v>
      </c>
    </row>
    <row r="107" spans="1:9">
      <c r="A107" s="18"/>
      <c r="C107" s="20"/>
      <c r="D107" s="3"/>
      <c r="E107" s="3"/>
      <c r="F107" s="20"/>
      <c r="G107" s="3"/>
    </row>
    <row r="108" spans="1:9" s="20" customFormat="1">
      <c r="B108" s="20" t="s">
        <v>37</v>
      </c>
      <c r="E108" s="20">
        <f>E9</f>
        <v>31.1</v>
      </c>
      <c r="F108" s="20">
        <f>E108*(365.25/7)</f>
        <v>1622.7535714285716</v>
      </c>
      <c r="G108" s="20">
        <v>0.9973821989528795</v>
      </c>
      <c r="H108" s="30"/>
      <c r="I108" s="20">
        <f>F108*H112</f>
        <v>0.3649846838448445</v>
      </c>
    </row>
    <row r="109" spans="1:9">
      <c r="C109" s="20" t="s">
        <v>38</v>
      </c>
      <c r="D109" s="20"/>
      <c r="E109" s="18">
        <f>G109*E108</f>
        <v>13.758900523560207</v>
      </c>
      <c r="F109" s="18">
        <f>E109*(365.25/7)</f>
        <v>717.91977374719511</v>
      </c>
      <c r="G109" s="18">
        <v>0.44240837696335072</v>
      </c>
    </row>
    <row r="110" spans="1:9">
      <c r="C110" s="20" t="s">
        <v>39</v>
      </c>
      <c r="D110" s="20"/>
      <c r="E110" s="18">
        <f>G110*E108</f>
        <v>17.259685863874346</v>
      </c>
      <c r="F110" s="18">
        <f>E110*(365.25/7)</f>
        <v>900.58575168287211</v>
      </c>
      <c r="G110" s="18">
        <v>0.55497382198952872</v>
      </c>
    </row>
    <row r="111" spans="1:9">
      <c r="C111" s="20" t="s">
        <v>40</v>
      </c>
      <c r="D111" s="20">
        <f>F108-SUM(F109:F110)</f>
        <v>4.2480459985042671</v>
      </c>
      <c r="E111" s="18" t="s">
        <v>41</v>
      </c>
      <c r="F111" s="20" t="e">
        <f>E111*(365.25/7)</f>
        <v>#VALUE!</v>
      </c>
      <c r="G111" s="18">
        <v>2.6178010471205049E-3</v>
      </c>
    </row>
    <row r="112" spans="1:9">
      <c r="C112" s="20"/>
      <c r="D112" s="2" t="s">
        <v>262</v>
      </c>
      <c r="F112" s="20"/>
      <c r="H112" s="19">
        <f>B510</f>
        <v>2.2491688835017299E-4</v>
      </c>
    </row>
    <row r="113" spans="1:9">
      <c r="C113" s="20"/>
      <c r="D113" s="2"/>
      <c r="F113" s="20"/>
    </row>
    <row r="114" spans="1:9">
      <c r="C114" s="20"/>
      <c r="D114" s="2"/>
      <c r="F114" s="20"/>
    </row>
    <row r="115" spans="1:9">
      <c r="C115" s="20"/>
      <c r="D115" s="2"/>
      <c r="F115" s="20"/>
    </row>
    <row r="116" spans="1:9">
      <c r="C116" s="20"/>
      <c r="D116" s="2"/>
      <c r="F116" s="20"/>
    </row>
    <row r="117" spans="1:9">
      <c r="C117" s="20"/>
      <c r="D117" s="2"/>
      <c r="F117" s="20"/>
    </row>
    <row r="118" spans="1:9">
      <c r="C118" s="20"/>
      <c r="D118" s="2"/>
      <c r="F118" s="20"/>
    </row>
    <row r="119" spans="1:9">
      <c r="C119" s="20"/>
      <c r="D119" s="2"/>
      <c r="F119" s="20"/>
    </row>
    <row r="120" spans="1:9">
      <c r="C120" s="20"/>
      <c r="D120" s="2"/>
      <c r="F120" s="20"/>
    </row>
    <row r="121" spans="1:9">
      <c r="C121" s="20"/>
      <c r="D121" s="2"/>
      <c r="F121" s="20"/>
    </row>
    <row r="122" spans="1:9" s="25" customFormat="1">
      <c r="A122" s="25" t="s">
        <v>42</v>
      </c>
      <c r="E122" s="25">
        <f>E4</f>
        <v>144.30000000000001</v>
      </c>
      <c r="F122" s="25">
        <f>E122*(365.25/7)</f>
        <v>7529.3678571428582</v>
      </c>
      <c r="H122" s="27"/>
      <c r="I122" s="25">
        <f>SUM(I108,I103,I88,I80,I75)</f>
        <v>5.5887284536543103</v>
      </c>
    </row>
    <row r="123" spans="1:9">
      <c r="F123" s="20"/>
    </row>
    <row r="124" spans="1:9" s="20" customFormat="1">
      <c r="A124" s="20" t="s">
        <v>43</v>
      </c>
      <c r="H124" s="30"/>
    </row>
    <row r="125" spans="1:9" s="20" customFormat="1">
      <c r="B125" s="20" t="s">
        <v>44</v>
      </c>
      <c r="E125" s="20">
        <f>E11</f>
        <v>15.4</v>
      </c>
      <c r="F125" s="20">
        <f t="shared" ref="F125:F133" si="0">E125*(365.25/7)</f>
        <v>803.55000000000007</v>
      </c>
      <c r="G125" s="20">
        <v>1</v>
      </c>
      <c r="H125" s="30"/>
    </row>
    <row r="126" spans="1:9">
      <c r="C126" s="20" t="s">
        <v>45</v>
      </c>
      <c r="D126" s="20"/>
      <c r="E126" s="18">
        <f>G126*E125</f>
        <v>5.1333333333333329</v>
      </c>
      <c r="F126" s="18">
        <f t="shared" si="0"/>
        <v>267.84999999999997</v>
      </c>
      <c r="G126" s="18">
        <v>0.33333333333333331</v>
      </c>
    </row>
    <row r="127" spans="1:9">
      <c r="C127" s="20" t="s">
        <v>46</v>
      </c>
      <c r="D127" s="20"/>
      <c r="E127" s="18">
        <f>G127*E125</f>
        <v>6.3969230769230769</v>
      </c>
      <c r="F127" s="18">
        <f t="shared" si="0"/>
        <v>333.78230769230771</v>
      </c>
      <c r="G127" s="18">
        <v>0.41538461538461535</v>
      </c>
    </row>
    <row r="128" spans="1:9">
      <c r="C128" s="20" t="s">
        <v>47</v>
      </c>
      <c r="D128" s="20"/>
      <c r="E128" s="18">
        <f>G128*E125</f>
        <v>1.5794871794871794</v>
      </c>
      <c r="F128" s="18">
        <f t="shared" si="0"/>
        <v>82.41538461538461</v>
      </c>
      <c r="G128" s="18">
        <v>0.10256410256410256</v>
      </c>
    </row>
    <row r="129" spans="1:9">
      <c r="C129" s="20" t="s">
        <v>48</v>
      </c>
      <c r="D129" s="20"/>
      <c r="E129" s="18">
        <f>G129*E125</f>
        <v>2.2902564102564105</v>
      </c>
      <c r="F129" s="18">
        <f t="shared" si="0"/>
        <v>119.50230769230771</v>
      </c>
      <c r="G129" s="18">
        <v>0.14871794871794872</v>
      </c>
    </row>
    <row r="130" spans="1:9" s="20" customFormat="1">
      <c r="B130" s="20" t="s">
        <v>49</v>
      </c>
      <c r="E130" s="20">
        <f>E12</f>
        <v>6.4</v>
      </c>
      <c r="F130" s="18">
        <f t="shared" si="0"/>
        <v>333.94285714285718</v>
      </c>
      <c r="G130" s="20">
        <v>1</v>
      </c>
      <c r="H130" s="30"/>
    </row>
    <row r="131" spans="1:9">
      <c r="C131" s="20" t="s">
        <v>49</v>
      </c>
      <c r="D131" s="20"/>
      <c r="E131" s="18">
        <f>G131*E130</f>
        <v>6.4</v>
      </c>
      <c r="F131" s="18">
        <f t="shared" si="0"/>
        <v>333.94285714285718</v>
      </c>
      <c r="G131" s="18">
        <v>1</v>
      </c>
    </row>
    <row r="132" spans="1:9" s="20" customFormat="1">
      <c r="B132" s="20" t="s">
        <v>50</v>
      </c>
      <c r="E132" s="20" t="s">
        <v>41</v>
      </c>
      <c r="F132" s="18" t="e">
        <f t="shared" si="0"/>
        <v>#VALUE!</v>
      </c>
      <c r="G132" s="20">
        <v>1</v>
      </c>
      <c r="H132" s="30"/>
    </row>
    <row r="133" spans="1:9">
      <c r="C133" s="20" t="s">
        <v>50</v>
      </c>
      <c r="D133" s="20"/>
      <c r="E133" s="18" t="s">
        <v>41</v>
      </c>
      <c r="F133" s="18" t="e">
        <f t="shared" si="0"/>
        <v>#VALUE!</v>
      </c>
      <c r="G133" s="18">
        <v>1</v>
      </c>
    </row>
    <row r="134" spans="1:9">
      <c r="C134" s="20"/>
      <c r="D134" s="3" t="s">
        <v>36</v>
      </c>
      <c r="E134" s="3"/>
      <c r="F134" s="20"/>
      <c r="G134" s="3"/>
      <c r="H134" s="19">
        <f>B467</f>
        <v>3.0795779023961499E-4</v>
      </c>
    </row>
    <row r="135" spans="1:9" s="25" customFormat="1">
      <c r="A135" s="25" t="s">
        <v>51</v>
      </c>
      <c r="E135" s="25">
        <f>E10</f>
        <v>21.8</v>
      </c>
      <c r="F135" s="25">
        <f>E135*(365.25/7)</f>
        <v>1137.4928571428572</v>
      </c>
      <c r="H135" s="27"/>
      <c r="I135" s="25">
        <f>F135*H134</f>
        <v>0.35029978669906037</v>
      </c>
    </row>
    <row r="136" spans="1:9">
      <c r="C136" s="20"/>
      <c r="D136" s="20"/>
      <c r="F136" s="20"/>
    </row>
    <row r="137" spans="1:9" s="20" customFormat="1">
      <c r="A137" s="20" t="s">
        <v>52</v>
      </c>
      <c r="H137" s="30"/>
    </row>
    <row r="138" spans="1:9" s="20" customFormat="1">
      <c r="B138" s="20" t="s">
        <v>53</v>
      </c>
      <c r="E138" s="20">
        <f>E15</f>
        <v>25.4</v>
      </c>
      <c r="F138" s="20">
        <f t="shared" ref="F138:F151" si="1">E138*(365.25/7)</f>
        <v>1325.3357142857142</v>
      </c>
      <c r="G138" s="20">
        <v>1.0036231884057971</v>
      </c>
      <c r="H138" s="30"/>
    </row>
    <row r="139" spans="1:9">
      <c r="C139" s="20" t="s">
        <v>54</v>
      </c>
      <c r="D139" s="20"/>
      <c r="E139" s="18">
        <f>G139*E138</f>
        <v>7.2702898550724635</v>
      </c>
      <c r="F139" s="18">
        <f t="shared" si="1"/>
        <v>379.35333850931676</v>
      </c>
      <c r="G139" s="18">
        <v>0.28623188405797101</v>
      </c>
    </row>
    <row r="140" spans="1:9">
      <c r="C140" s="20" t="s">
        <v>55</v>
      </c>
      <c r="D140" s="20"/>
      <c r="E140" s="18">
        <f>G140*E138</f>
        <v>4.0492753623188404</v>
      </c>
      <c r="F140" s="18">
        <f t="shared" si="1"/>
        <v>211.28540372670807</v>
      </c>
      <c r="G140" s="18">
        <v>0.15942028985507248</v>
      </c>
    </row>
    <row r="141" spans="1:9">
      <c r="C141" s="20" t="s">
        <v>56</v>
      </c>
      <c r="D141" s="20"/>
      <c r="E141" s="18">
        <f>G141*E138</f>
        <v>9.4789855072463762</v>
      </c>
      <c r="F141" s="18">
        <f t="shared" si="1"/>
        <v>494.59992236024846</v>
      </c>
      <c r="G141" s="18">
        <v>0.37318840579710144</v>
      </c>
    </row>
    <row r="142" spans="1:9">
      <c r="C142" s="20" t="s">
        <v>57</v>
      </c>
      <c r="D142" s="20"/>
      <c r="E142" s="18">
        <f>G142*E138</f>
        <v>2.3927536231884057</v>
      </c>
      <c r="F142" s="18">
        <f t="shared" si="1"/>
        <v>124.85046583850932</v>
      </c>
      <c r="G142" s="18">
        <v>9.420289855072464E-2</v>
      </c>
    </row>
    <row r="143" spans="1:9">
      <c r="C143" s="20" t="s">
        <v>58</v>
      </c>
      <c r="D143" s="20"/>
      <c r="E143" s="18">
        <f>G143*E138</f>
        <v>0.73623188405797102</v>
      </c>
      <c r="F143" s="18">
        <f t="shared" si="1"/>
        <v>38.415527950310562</v>
      </c>
      <c r="G143" s="18">
        <v>2.8985507246376812E-2</v>
      </c>
    </row>
    <row r="144" spans="1:9">
      <c r="C144" s="20" t="s">
        <v>59</v>
      </c>
      <c r="D144" s="20"/>
      <c r="E144" s="18">
        <f>G144*E138</f>
        <v>0.64420289855072455</v>
      </c>
      <c r="F144" s="18">
        <f t="shared" si="1"/>
        <v>33.613586956521736</v>
      </c>
      <c r="G144" s="18">
        <v>2.5362318840579708E-2</v>
      </c>
    </row>
    <row r="145" spans="1:9">
      <c r="C145" s="20" t="s">
        <v>60</v>
      </c>
      <c r="D145" s="20"/>
      <c r="E145" s="18">
        <f>G145*E138</f>
        <v>0.92028985507246375</v>
      </c>
      <c r="F145" s="18">
        <f t="shared" si="1"/>
        <v>48.019409937888199</v>
      </c>
      <c r="G145" s="18">
        <v>3.6231884057971016E-2</v>
      </c>
    </row>
    <row r="146" spans="1:9" s="20" customFormat="1">
      <c r="B146" s="20" t="s">
        <v>61</v>
      </c>
      <c r="E146" s="20">
        <f>E16</f>
        <v>5.3</v>
      </c>
      <c r="F146" s="20">
        <f t="shared" si="1"/>
        <v>276.54642857142858</v>
      </c>
      <c r="G146" s="20">
        <v>1</v>
      </c>
      <c r="H146" s="30"/>
    </row>
    <row r="147" spans="1:9">
      <c r="C147" s="20" t="s">
        <v>62</v>
      </c>
      <c r="D147" s="20"/>
      <c r="E147" s="18">
        <f>G147*E146</f>
        <v>2.2225806451612904</v>
      </c>
      <c r="F147" s="18">
        <f t="shared" si="1"/>
        <v>115.97108294930877</v>
      </c>
      <c r="G147" s="18">
        <v>0.41935483870967744</v>
      </c>
    </row>
    <row r="148" spans="1:9">
      <c r="C148" s="20" t="s">
        <v>63</v>
      </c>
      <c r="D148" s="20"/>
      <c r="E148" s="18">
        <f>G148*E146</f>
        <v>0.59838709677419344</v>
      </c>
      <c r="F148" s="18">
        <f t="shared" si="1"/>
        <v>31.222983870967738</v>
      </c>
      <c r="G148" s="18">
        <v>0.1129032258064516</v>
      </c>
    </row>
    <row r="149" spans="1:9">
      <c r="C149" s="20" t="s">
        <v>64</v>
      </c>
      <c r="D149" s="20"/>
      <c r="E149" s="18">
        <f>G149*E146</f>
        <v>1.8806451612903226</v>
      </c>
      <c r="F149" s="18">
        <f t="shared" si="1"/>
        <v>98.129377880184336</v>
      </c>
      <c r="G149" s="18">
        <v>0.35483870967741937</v>
      </c>
    </row>
    <row r="150" spans="1:9">
      <c r="C150" s="20" t="s">
        <v>65</v>
      </c>
      <c r="D150" s="20"/>
      <c r="E150" s="18">
        <f>G150*E146</f>
        <v>0.42741935483870963</v>
      </c>
      <c r="F150" s="18">
        <f t="shared" si="1"/>
        <v>22.302131336405527</v>
      </c>
      <c r="G150" s="18">
        <v>8.0645161290322578E-2</v>
      </c>
    </row>
    <row r="151" spans="1:9">
      <c r="C151" s="20" t="s">
        <v>66</v>
      </c>
      <c r="D151" s="20"/>
      <c r="E151" s="18">
        <f>G151*E146</f>
        <v>0.17096774193548386</v>
      </c>
      <c r="F151" s="18">
        <f t="shared" si="1"/>
        <v>8.9208525345622114</v>
      </c>
      <c r="G151" s="18">
        <v>3.2258064516129031E-2</v>
      </c>
    </row>
    <row r="152" spans="1:9">
      <c r="C152" s="20"/>
      <c r="D152" s="2" t="s">
        <v>67</v>
      </c>
      <c r="H152" s="19">
        <f>B468</f>
        <v>2.5698777452277098E-4</v>
      </c>
    </row>
    <row r="153" spans="1:9">
      <c r="C153" s="20"/>
      <c r="D153" s="3" t="s">
        <v>68</v>
      </c>
      <c r="F153" s="20"/>
      <c r="G153" s="25"/>
      <c r="H153" s="19">
        <f>B469</f>
        <v>2.3781103369882801E-4</v>
      </c>
    </row>
    <row r="154" spans="1:9" s="25" customFormat="1">
      <c r="A154" s="25" t="s">
        <v>69</v>
      </c>
      <c r="E154" s="25">
        <f>E14</f>
        <v>30.7</v>
      </c>
      <c r="F154" s="25">
        <f>E154*(365.25/7)</f>
        <v>1601.882142857143</v>
      </c>
      <c r="H154" s="27"/>
      <c r="I154" s="25">
        <f>F154*AVERAGE(H152:H153)</f>
        <v>0.39630468759858778</v>
      </c>
    </row>
    <row r="155" spans="1:9">
      <c r="C155" s="20"/>
      <c r="D155" s="20"/>
      <c r="F155" s="20"/>
    </row>
    <row r="156" spans="1:9" s="20" customFormat="1">
      <c r="A156" s="20" t="s">
        <v>70</v>
      </c>
      <c r="H156" s="30"/>
    </row>
    <row r="157" spans="1:9" s="20" customFormat="1">
      <c r="B157" s="20" t="s">
        <v>71</v>
      </c>
      <c r="E157" s="38">
        <f>E18</f>
        <v>89.7</v>
      </c>
      <c r="F157" s="20">
        <f>E157*(365.25/7)</f>
        <v>4680.4178571428574</v>
      </c>
      <c r="G157" s="20">
        <v>1.0151057401812689</v>
      </c>
      <c r="H157" s="30"/>
      <c r="I157" s="20">
        <f>F157*AVERAGE(H159:H160)</f>
        <v>0.63304888818033223</v>
      </c>
    </row>
    <row r="158" spans="1:9">
      <c r="C158" s="20" t="s">
        <v>71</v>
      </c>
      <c r="D158" s="20"/>
      <c r="E158" s="36">
        <f>G158*E157</f>
        <v>89.7</v>
      </c>
      <c r="F158" s="18">
        <f>E158*(365.25/7)</f>
        <v>4680.4178571428574</v>
      </c>
      <c r="G158" s="18">
        <v>1</v>
      </c>
    </row>
    <row r="159" spans="1:9">
      <c r="D159" s="28" t="s">
        <v>72</v>
      </c>
      <c r="E159" s="36"/>
      <c r="F159" s="20"/>
      <c r="H159" s="19">
        <f>B529</f>
        <v>7.7595885697333093E-5</v>
      </c>
    </row>
    <row r="160" spans="1:9">
      <c r="D160" s="29" t="s">
        <v>73</v>
      </c>
      <c r="E160" s="36"/>
      <c r="F160" s="20"/>
      <c r="H160" s="19">
        <f>B492</f>
        <v>1.9291367456093599E-4</v>
      </c>
    </row>
    <row r="161" spans="2:9" s="20" customFormat="1">
      <c r="B161" s="20" t="s">
        <v>74</v>
      </c>
      <c r="E161" s="38">
        <f>E19</f>
        <v>31</v>
      </c>
      <c r="F161" s="20">
        <f>E161*(365.25/7)</f>
        <v>1617.5357142857144</v>
      </c>
      <c r="G161" s="20">
        <v>1</v>
      </c>
      <c r="H161" s="30"/>
      <c r="I161" s="20">
        <f>SUM(I162,I168,I164)</f>
        <v>0.37081855705824501</v>
      </c>
    </row>
    <row r="162" spans="2:9">
      <c r="C162" s="20" t="s">
        <v>75</v>
      </c>
      <c r="D162" s="20"/>
      <c r="E162" s="36">
        <f>G162*E161</f>
        <v>19.273408239700377</v>
      </c>
      <c r="F162" s="18">
        <f>E162*(365.25/7)</f>
        <v>1005.6589085072233</v>
      </c>
      <c r="G162" s="18">
        <v>0.62172284644194764</v>
      </c>
      <c r="I162" s="18">
        <f>F162*H163</f>
        <v>0.19400535539506858</v>
      </c>
    </row>
    <row r="163" spans="2:9">
      <c r="C163" s="20"/>
      <c r="D163" s="29" t="s">
        <v>73</v>
      </c>
      <c r="E163" s="36"/>
      <c r="F163" s="20"/>
      <c r="H163" s="19">
        <f>B492</f>
        <v>1.9291367456093599E-4</v>
      </c>
    </row>
    <row r="164" spans="2:9">
      <c r="C164" s="20" t="s">
        <v>76</v>
      </c>
      <c r="D164" s="20"/>
      <c r="E164" s="36">
        <f>G164*E161</f>
        <v>1.6254681647940075</v>
      </c>
      <c r="F164" s="18">
        <f>E164*(365.25/7)</f>
        <v>84.81460674157303</v>
      </c>
      <c r="G164" s="18">
        <v>5.2434456928838948E-2</v>
      </c>
      <c r="I164" s="18">
        <f>F164*AVERAGE(H165:H167)</f>
        <v>7.5135696124797147E-2</v>
      </c>
    </row>
    <row r="165" spans="2:9">
      <c r="C165" s="20"/>
      <c r="D165" s="29" t="s">
        <v>77</v>
      </c>
      <c r="E165" s="36"/>
      <c r="F165" s="20"/>
      <c r="H165" s="19">
        <f>B479</f>
        <v>1.4906108433209899E-3</v>
      </c>
    </row>
    <row r="166" spans="2:9">
      <c r="C166" s="20"/>
      <c r="D166" s="29" t="s">
        <v>78</v>
      </c>
      <c r="E166" s="36"/>
      <c r="F166" s="20"/>
      <c r="H166" s="19">
        <f>B478</f>
        <v>8.8192919598841597E-4</v>
      </c>
    </row>
    <row r="167" spans="2:9">
      <c r="C167" s="20"/>
      <c r="D167" s="29" t="s">
        <v>79</v>
      </c>
      <c r="E167" s="36"/>
      <c r="F167" s="20"/>
      <c r="H167" s="19">
        <f>B470</f>
        <v>2.8510464047079402E-4</v>
      </c>
    </row>
    <row r="168" spans="2:9">
      <c r="C168" s="20" t="s">
        <v>80</v>
      </c>
      <c r="D168" s="20"/>
      <c r="E168" s="36">
        <f>G168*E161</f>
        <v>10.101123595505618</v>
      </c>
      <c r="F168" s="18">
        <f>E168*(365.25/7)</f>
        <v>527.06219903691817</v>
      </c>
      <c r="G168" s="18">
        <v>0.32584269662921345</v>
      </c>
      <c r="I168" s="18">
        <f>F168*H169</f>
        <v>0.1016775055383793</v>
      </c>
    </row>
    <row r="169" spans="2:9">
      <c r="C169" s="20"/>
      <c r="D169" s="29" t="s">
        <v>73</v>
      </c>
      <c r="E169" s="36"/>
      <c r="F169" s="20"/>
      <c r="H169" s="19">
        <f>B492</f>
        <v>1.9291367456093599E-4</v>
      </c>
    </row>
    <row r="170" spans="2:9" s="20" customFormat="1">
      <c r="B170" s="20" t="s">
        <v>81</v>
      </c>
      <c r="D170" s="20" t="s">
        <v>295</v>
      </c>
      <c r="E170" s="38">
        <f>(E200-SUM(E186,E177,E161,E157)) / 2</f>
        <v>9.1500000000000057</v>
      </c>
      <c r="F170" s="20">
        <f>E170*(365.25/7)</f>
        <v>477.43392857142891</v>
      </c>
      <c r="G170" s="20">
        <v>1</v>
      </c>
      <c r="H170" s="30"/>
      <c r="I170" s="20">
        <f>SUM(I171,I175)</f>
        <v>0.11834851010927644</v>
      </c>
    </row>
    <row r="171" spans="2:9">
      <c r="C171" s="20" t="s">
        <v>82</v>
      </c>
      <c r="D171" s="20"/>
      <c r="E171" s="36">
        <f>G171*E170</f>
        <v>1.6584375000000009</v>
      </c>
      <c r="F171" s="18">
        <f>E171*(365.25/7)</f>
        <v>86.534899553571478</v>
      </c>
      <c r="G171" s="18">
        <v>0.18124999999999999</v>
      </c>
      <c r="I171" s="18">
        <f>F171*AVERAGE(H172:H174)</f>
        <v>7.6659671804621077E-2</v>
      </c>
    </row>
    <row r="172" spans="2:9">
      <c r="C172" s="20"/>
      <c r="D172" s="29" t="s">
        <v>77</v>
      </c>
      <c r="E172" s="36"/>
      <c r="F172" s="20"/>
      <c r="H172" s="19">
        <f>B479</f>
        <v>1.4906108433209899E-3</v>
      </c>
    </row>
    <row r="173" spans="2:9">
      <c r="C173" s="20"/>
      <c r="D173" s="29" t="s">
        <v>78</v>
      </c>
      <c r="E173" s="36"/>
      <c r="F173" s="20"/>
      <c r="H173" s="19">
        <f>B478</f>
        <v>8.8192919598841597E-4</v>
      </c>
    </row>
    <row r="174" spans="2:9">
      <c r="C174" s="20"/>
      <c r="D174" s="29" t="s">
        <v>79</v>
      </c>
      <c r="E174" s="36"/>
      <c r="F174" s="20"/>
      <c r="H174" s="19">
        <f>B470</f>
        <v>2.8510464047079402E-4</v>
      </c>
    </row>
    <row r="175" spans="2:9">
      <c r="C175" s="20" t="s">
        <v>83</v>
      </c>
      <c r="D175" s="20"/>
      <c r="E175" s="36">
        <f>G175*E170</f>
        <v>7.4915625000000041</v>
      </c>
      <c r="F175" s="18">
        <f>E175*(365.25/7)</f>
        <v>390.8990290178574</v>
      </c>
      <c r="G175" s="18">
        <v>0.81874999999999998</v>
      </c>
      <c r="I175" s="18">
        <f>F175*H176</f>
        <v>4.1688838304655355E-2</v>
      </c>
    </row>
    <row r="176" spans="2:9">
      <c r="C176" s="20"/>
      <c r="D176" s="29" t="s">
        <v>84</v>
      </c>
      <c r="E176" s="36"/>
      <c r="F176" s="20"/>
      <c r="H176" s="19">
        <f>B555</f>
        <v>1.06648610536075E-4</v>
      </c>
    </row>
    <row r="177" spans="1:9" s="20" customFormat="1">
      <c r="B177" s="20" t="s">
        <v>85</v>
      </c>
      <c r="E177" s="38">
        <f>E21</f>
        <v>20</v>
      </c>
      <c r="F177" s="20">
        <f>E177*(365.25/7)</f>
        <v>1043.5714285714287</v>
      </c>
      <c r="G177" s="20">
        <v>0.99595141700404854</v>
      </c>
      <c r="H177" s="30"/>
      <c r="I177" s="20">
        <f>SUM(I178,I180,I182,I184)</f>
        <v>0.15718926300162789</v>
      </c>
    </row>
    <row r="178" spans="1:9">
      <c r="A178" s="39"/>
      <c r="C178" s="20" t="s">
        <v>86</v>
      </c>
      <c r="D178" s="20"/>
      <c r="E178" s="36">
        <f>G178*E177</f>
        <v>1.7813765182186236</v>
      </c>
      <c r="F178" s="18">
        <f>E178*(365.25/7)</f>
        <v>92.949681897050326</v>
      </c>
      <c r="G178" s="18">
        <v>8.9068825910931182E-2</v>
      </c>
      <c r="I178" s="18">
        <f>F178*H179</f>
        <v>1.2392645166881166E-2</v>
      </c>
    </row>
    <row r="179" spans="1:9">
      <c r="D179" s="29" t="s">
        <v>86</v>
      </c>
      <c r="E179" s="36"/>
      <c r="H179" s="19">
        <f>B489</f>
        <v>1.3332638599674901E-4</v>
      </c>
    </row>
    <row r="180" spans="1:9">
      <c r="C180" s="20" t="s">
        <v>87</v>
      </c>
      <c r="D180" s="20"/>
      <c r="E180" s="36">
        <f>G180*E177</f>
        <v>0.80971659919028338</v>
      </c>
      <c r="F180" s="18">
        <f>E180*(365.25/7)</f>
        <v>42.249855407750147</v>
      </c>
      <c r="G180" s="18">
        <v>4.048582995951417E-2</v>
      </c>
      <c r="I180" s="18">
        <f>F180*H181</f>
        <v>7.438966677523094E-3</v>
      </c>
    </row>
    <row r="181" spans="1:9">
      <c r="D181" s="29" t="s">
        <v>88</v>
      </c>
      <c r="E181" s="36"/>
      <c r="H181" s="19">
        <f>B491</f>
        <v>1.7607081978696001E-4</v>
      </c>
    </row>
    <row r="182" spans="1:9">
      <c r="C182" s="20" t="s">
        <v>89</v>
      </c>
      <c r="D182" s="20"/>
      <c r="E182" s="36">
        <f>G182*E177</f>
        <v>17.327935222672064</v>
      </c>
      <c r="F182" s="18">
        <f>E182*(365.25/7)</f>
        <v>904.14690572585312</v>
      </c>
      <c r="G182" s="18">
        <v>0.8663967611336032</v>
      </c>
      <c r="I182" s="18">
        <f>F182*H183</f>
        <v>0.13690501046185649</v>
      </c>
    </row>
    <row r="183" spans="1:9">
      <c r="D183" s="29" t="s">
        <v>90</v>
      </c>
      <c r="E183" s="36"/>
      <c r="F183" s="20"/>
      <c r="H183" s="19">
        <f>B541</f>
        <v>1.5141898909884401E-4</v>
      </c>
    </row>
    <row r="184" spans="1:9">
      <c r="C184" s="20" t="s">
        <v>91</v>
      </c>
      <c r="D184" s="39">
        <f>F177-SUM(F182,F180,F178)</f>
        <v>4.2249855407751511</v>
      </c>
      <c r="E184" s="36" t="s">
        <v>41</v>
      </c>
      <c r="F184" s="18" t="e">
        <f>E184*(365.25/7)</f>
        <v>#VALUE!</v>
      </c>
      <c r="G184" s="18">
        <v>4.0485829959514552E-3</v>
      </c>
      <c r="I184" s="18">
        <f>D184*H185</f>
        <v>4.5264069536712562E-4</v>
      </c>
    </row>
    <row r="185" spans="1:9">
      <c r="D185" s="28" t="s">
        <v>92</v>
      </c>
      <c r="E185" s="36"/>
      <c r="F185" s="20"/>
      <c r="H185" s="19">
        <f>B540</f>
        <v>1.07134259040347E-4</v>
      </c>
    </row>
    <row r="186" spans="1:9" s="20" customFormat="1">
      <c r="B186" s="20" t="s">
        <v>93</v>
      </c>
      <c r="E186" s="38">
        <f>E22</f>
        <v>33</v>
      </c>
      <c r="F186" s="20">
        <f>E186*(365.25/7)</f>
        <v>1721.8928571428571</v>
      </c>
      <c r="G186" s="20">
        <v>0.99722991689750695</v>
      </c>
      <c r="H186" s="30"/>
      <c r="I186" s="20">
        <f>SUM(I187,I189,I191,I193,I195)</f>
        <v>2.8906512720284043</v>
      </c>
    </row>
    <row r="187" spans="1:9">
      <c r="C187" s="20" t="s">
        <v>94</v>
      </c>
      <c r="D187" s="20"/>
      <c r="E187" s="36">
        <f>G187*E186</f>
        <v>28.429362880886426</v>
      </c>
      <c r="F187" s="18">
        <f>E187*(365.25/7)</f>
        <v>1483.4035417491098</v>
      </c>
      <c r="G187" s="18">
        <v>0.86149584487534625</v>
      </c>
      <c r="I187" s="18">
        <f>F187*H188</f>
        <v>2.7528829877053225</v>
      </c>
    </row>
    <row r="188" spans="1:9">
      <c r="D188" s="29" t="s">
        <v>95</v>
      </c>
      <c r="E188" s="36"/>
      <c r="H188" s="19">
        <f>B486</f>
        <v>1.8557883342110301E-3</v>
      </c>
    </row>
    <row r="189" spans="1:9">
      <c r="C189" s="20" t="s">
        <v>96</v>
      </c>
      <c r="D189" s="20"/>
      <c r="E189" s="36">
        <f>G189*E186</f>
        <v>3.1994459833795013</v>
      </c>
      <c r="F189" s="18">
        <f>E189*(365.25/7)</f>
        <v>166.94252077562328</v>
      </c>
      <c r="G189" s="18">
        <v>9.6952908587257608E-2</v>
      </c>
      <c r="I189" s="18">
        <f>F189*H190</f>
        <v>0.11874917176662324</v>
      </c>
    </row>
    <row r="190" spans="1:9">
      <c r="C190" s="20"/>
      <c r="D190" s="29" t="s">
        <v>97</v>
      </c>
      <c r="E190" s="36"/>
      <c r="H190" s="19">
        <f>B488</f>
        <v>7.1131771111942403E-4</v>
      </c>
    </row>
    <row r="191" spans="1:9">
      <c r="C191" s="20" t="s">
        <v>98</v>
      </c>
      <c r="D191" s="20"/>
      <c r="E191" s="36">
        <f>G191*E186</f>
        <v>1.0055401662049861</v>
      </c>
      <c r="F191" s="18">
        <f>E191*(365.25/7)</f>
        <v>52.467649386624458</v>
      </c>
      <c r="G191" s="18">
        <v>3.0470914127423823E-2</v>
      </c>
      <c r="I191" s="18">
        <f>F191*H192</f>
        <v>1.4802299852961678E-2</v>
      </c>
    </row>
    <row r="192" spans="1:9">
      <c r="C192" s="20"/>
      <c r="D192" s="29" t="s">
        <v>99</v>
      </c>
      <c r="E192" s="36"/>
      <c r="H192" s="19">
        <f>B459</f>
        <v>2.8212241306802699E-4</v>
      </c>
    </row>
    <row r="193" spans="1:9">
      <c r="C193" s="20" t="s">
        <v>100</v>
      </c>
      <c r="D193" s="39">
        <f>F186-SUM(F187,F189,F191,F195)</f>
        <v>4.7697863078747105</v>
      </c>
      <c r="E193" s="36" t="s">
        <v>41</v>
      </c>
      <c r="F193" s="18" t="e">
        <f>E193*(365.25/7)</f>
        <v>#VALUE!</v>
      </c>
      <c r="G193" s="18">
        <v>2.7700831024930483E-3</v>
      </c>
      <c r="I193" s="18">
        <f>D193*H194</f>
        <v>1.0542031758741623E-3</v>
      </c>
    </row>
    <row r="194" spans="1:9">
      <c r="C194" s="20"/>
      <c r="D194" s="29" t="s">
        <v>101</v>
      </c>
      <c r="E194" s="36"/>
      <c r="H194" s="19">
        <f>B473</f>
        <v>2.2101685648552401E-4</v>
      </c>
    </row>
    <row r="195" spans="1:9">
      <c r="C195" s="20" t="s">
        <v>102</v>
      </c>
      <c r="D195" s="20"/>
      <c r="E195" s="36">
        <f>G195*E186</f>
        <v>0.27423822714681434</v>
      </c>
      <c r="F195" s="18">
        <f>E195*(365.25/7)</f>
        <v>14.309358923624849</v>
      </c>
      <c r="G195" s="18">
        <v>8.3102493074792231E-3</v>
      </c>
      <c r="I195" s="18">
        <f>F195*H196</f>
        <v>3.1626095276226455E-3</v>
      </c>
    </row>
    <row r="196" spans="1:9">
      <c r="C196" s="20"/>
      <c r="D196" s="29" t="s">
        <v>101</v>
      </c>
      <c r="E196" s="36"/>
      <c r="H196" s="19">
        <f>B473</f>
        <v>2.2101685648552401E-4</v>
      </c>
    </row>
    <row r="197" spans="1:9" s="20" customFormat="1">
      <c r="B197" s="20" t="s">
        <v>103</v>
      </c>
      <c r="D197" s="20" t="s">
        <v>295</v>
      </c>
      <c r="E197" s="38">
        <f>(E200-SUM(E157,E161,E177,E186))/2</f>
        <v>9.1500000000000057</v>
      </c>
      <c r="F197" s="20">
        <f>E197*(365.25/7)</f>
        <v>477.43392857142891</v>
      </c>
      <c r="G197" s="20">
        <v>1</v>
      </c>
      <c r="H197" s="30"/>
      <c r="I197" s="20">
        <f>F197*H199</f>
        <v>2.7440284812908798E-2</v>
      </c>
    </row>
    <row r="198" spans="1:9">
      <c r="C198" s="20" t="s">
        <v>103</v>
      </c>
      <c r="D198" s="20"/>
      <c r="E198" s="36" t="s">
        <v>41</v>
      </c>
      <c r="F198" s="20" t="e">
        <f>E198*(365.25/7)</f>
        <v>#VALUE!</v>
      </c>
      <c r="G198" s="18">
        <v>1</v>
      </c>
    </row>
    <row r="199" spans="1:9">
      <c r="C199" s="20"/>
      <c r="D199" s="29" t="s">
        <v>104</v>
      </c>
      <c r="E199" s="36"/>
      <c r="F199" s="20"/>
      <c r="H199" s="19">
        <f>B532</f>
        <v>5.74745177725748E-5</v>
      </c>
    </row>
    <row r="200" spans="1:9" s="25" customFormat="1">
      <c r="A200" s="25" t="s">
        <v>105</v>
      </c>
      <c r="E200" s="35">
        <f>E17</f>
        <v>192</v>
      </c>
      <c r="F200" s="25">
        <f>E200*(365.25/7)</f>
        <v>10018.285714285714</v>
      </c>
      <c r="H200" s="27"/>
      <c r="I200" s="25">
        <f>SUM(I161,I170,I157,I177,I186,I197)</f>
        <v>4.1974967751907943</v>
      </c>
    </row>
    <row r="201" spans="1:9">
      <c r="C201" s="20"/>
      <c r="D201" s="20"/>
      <c r="E201" s="36"/>
      <c r="F201" s="20"/>
    </row>
    <row r="202" spans="1:9" s="20" customFormat="1">
      <c r="A202" s="20" t="s">
        <v>106</v>
      </c>
      <c r="E202" s="36"/>
      <c r="H202" s="30"/>
    </row>
    <row r="203" spans="1:9" s="20" customFormat="1">
      <c r="B203" s="20" t="s">
        <v>107</v>
      </c>
      <c r="E203" s="38">
        <f>E25</f>
        <v>14.8</v>
      </c>
      <c r="F203" s="20">
        <f>E203*(365.25/7)</f>
        <v>772.24285714285725</v>
      </c>
      <c r="G203" s="20">
        <v>0.97826086956521752</v>
      </c>
      <c r="H203" s="30"/>
      <c r="I203" s="20">
        <f>SUM(I204,I206,I208)</f>
        <v>0.17185278947758958</v>
      </c>
    </row>
    <row r="204" spans="1:9">
      <c r="A204" s="18"/>
      <c r="C204" s="20" t="s">
        <v>108</v>
      </c>
      <c r="D204" s="20"/>
      <c r="E204" s="36">
        <f>G204*E203</f>
        <v>12.547826086956524</v>
      </c>
      <c r="F204" s="18">
        <f>E204*(365.25/7)</f>
        <v>654.72763975155294</v>
      </c>
      <c r="G204" s="18">
        <v>0.84782608695652184</v>
      </c>
      <c r="I204" s="18">
        <f>F204*H205</f>
        <v>0.14417669236454203</v>
      </c>
    </row>
    <row r="205" spans="1:9">
      <c r="A205" s="18"/>
      <c r="C205" s="20"/>
      <c r="D205" s="29" t="s">
        <v>109</v>
      </c>
      <c r="E205" s="36"/>
      <c r="H205" s="19">
        <f>B484</f>
        <v>2.2020865411952401E-4</v>
      </c>
    </row>
    <row r="206" spans="1:9">
      <c r="A206" s="18"/>
      <c r="C206" s="20" t="s">
        <v>110</v>
      </c>
      <c r="D206" s="20"/>
      <c r="E206" s="36">
        <f>G206*E203</f>
        <v>1.9304347826086956</v>
      </c>
      <c r="F206" s="18">
        <f>E206*(365.25/7)</f>
        <v>100.72732919254659</v>
      </c>
      <c r="G206" s="18">
        <v>0.13043478260869565</v>
      </c>
      <c r="I206" s="18">
        <f>F206*H207</f>
        <v>2.588569216281509E-2</v>
      </c>
    </row>
    <row r="207" spans="1:9">
      <c r="A207" s="18"/>
      <c r="C207" s="20"/>
      <c r="D207" s="29" t="s">
        <v>67</v>
      </c>
      <c r="E207" s="36"/>
      <c r="H207" s="19">
        <f>B468</f>
        <v>2.5698777452277098E-4</v>
      </c>
    </row>
    <row r="208" spans="1:9">
      <c r="A208" s="18"/>
      <c r="C208" s="20" t="s">
        <v>111</v>
      </c>
      <c r="D208" s="20">
        <f>F203-SUM(F204,F206)</f>
        <v>16.787888198757742</v>
      </c>
      <c r="E208" s="36" t="s">
        <v>41</v>
      </c>
      <c r="F208" s="18" t="e">
        <f>E208*(365.25/7)</f>
        <v>#VALUE!</v>
      </c>
      <c r="G208" s="18">
        <v>2.1739130434782483E-2</v>
      </c>
      <c r="I208" s="18">
        <f>D208*H209</f>
        <v>1.7904049502324841E-3</v>
      </c>
    </row>
    <row r="209" spans="1:9">
      <c r="A209" s="18"/>
      <c r="C209" s="20"/>
      <c r="D209" s="29" t="s">
        <v>84</v>
      </c>
      <c r="E209" s="36"/>
      <c r="H209" s="19">
        <f>B555</f>
        <v>1.06648610536075E-4</v>
      </c>
    </row>
    <row r="210" spans="1:9" s="20" customFormat="1">
      <c r="B210" s="20" t="s">
        <v>112</v>
      </c>
      <c r="E210" s="38">
        <f>E234-SUM(E203,E213,E220,E223,E227)</f>
        <v>4.3999999999999986</v>
      </c>
      <c r="F210" s="20">
        <f>E210*(365.25/7)</f>
        <v>229.58571428571423</v>
      </c>
      <c r="G210" s="20">
        <v>1</v>
      </c>
      <c r="H210" s="30"/>
      <c r="I210" s="20">
        <f>F211*H212</f>
        <v>5.9000721776506448E-2</v>
      </c>
    </row>
    <row r="211" spans="1:9">
      <c r="A211" s="18"/>
      <c r="C211" s="20" t="s">
        <v>112</v>
      </c>
      <c r="D211" s="20"/>
      <c r="E211" s="36">
        <f>G211*E210</f>
        <v>4.3999999999999986</v>
      </c>
      <c r="F211" s="18">
        <f>E211*(365.25/7)</f>
        <v>229.58571428571423</v>
      </c>
      <c r="G211" s="18">
        <v>1</v>
      </c>
    </row>
    <row r="212" spans="1:9">
      <c r="A212" s="18"/>
      <c r="C212" s="20"/>
      <c r="D212" s="29" t="s">
        <v>67</v>
      </c>
      <c r="E212" s="36"/>
      <c r="H212" s="19">
        <f>B468</f>
        <v>2.5698777452277098E-4</v>
      </c>
    </row>
    <row r="213" spans="1:9" s="20" customFormat="1">
      <c r="B213" s="20" t="s">
        <v>113</v>
      </c>
      <c r="E213" s="38">
        <f>E27</f>
        <v>9</v>
      </c>
      <c r="F213" s="20">
        <f>E213*(365.25/7)</f>
        <v>469.60714285714289</v>
      </c>
      <c r="G213" s="20">
        <v>1</v>
      </c>
      <c r="H213" s="30"/>
      <c r="I213" s="20">
        <f>SUM(I214,I215,I217)</f>
        <v>8.3819849145038025E-2</v>
      </c>
    </row>
    <row r="214" spans="1:9">
      <c r="A214" s="18"/>
      <c r="C214" s="20" t="s">
        <v>114</v>
      </c>
      <c r="D214" s="20"/>
      <c r="E214" s="36">
        <f>G214*E213</f>
        <v>7.4999999999999991</v>
      </c>
      <c r="F214" s="18">
        <f>E214*(365.25/7)</f>
        <v>391.33928571428567</v>
      </c>
      <c r="G214" s="18">
        <v>0.83333333333333326</v>
      </c>
      <c r="I214" s="18">
        <f>F214*H216</f>
        <v>7.2859270052883909E-2</v>
      </c>
    </row>
    <row r="215" spans="1:9">
      <c r="A215" s="18"/>
      <c r="C215" s="20" t="s">
        <v>115</v>
      </c>
      <c r="D215" s="20"/>
      <c r="E215" s="36">
        <f>G215*E213</f>
        <v>0.75</v>
      </c>
      <c r="F215" s="18">
        <f>E215*(365.25/7)</f>
        <v>39.133928571428569</v>
      </c>
      <c r="G215" s="18">
        <v>8.3333333333333329E-2</v>
      </c>
      <c r="I215" s="18">
        <f>F215*H216</f>
        <v>7.2859270052883915E-3</v>
      </c>
    </row>
    <row r="216" spans="1:9">
      <c r="A216" s="18"/>
      <c r="C216" s="20"/>
      <c r="D216" s="29" t="s">
        <v>116</v>
      </c>
      <c r="E216" s="36"/>
      <c r="H216" s="19">
        <f>B482</f>
        <v>1.86179289206548E-4</v>
      </c>
    </row>
    <row r="217" spans="1:9">
      <c r="A217" s="18"/>
      <c r="C217" s="20" t="s">
        <v>117</v>
      </c>
      <c r="D217" s="20"/>
      <c r="E217" s="36">
        <f>G217*E213</f>
        <v>0.75</v>
      </c>
      <c r="F217" s="18">
        <f>E217*(365.25/7)</f>
        <v>39.133928571428569</v>
      </c>
      <c r="G217" s="18">
        <v>8.3333333333333329E-2</v>
      </c>
      <c r="I217" s="18">
        <f>F217*AVERAGE(H218:H219)</f>
        <v>3.674652086865723E-3</v>
      </c>
    </row>
    <row r="218" spans="1:9">
      <c r="A218" s="18"/>
      <c r="C218" s="20"/>
      <c r="D218" s="29" t="s">
        <v>84</v>
      </c>
      <c r="E218" s="36"/>
      <c r="H218" s="19">
        <f>B555</f>
        <v>1.06648610536075E-4</v>
      </c>
    </row>
    <row r="219" spans="1:9">
      <c r="A219" s="18"/>
      <c r="C219" s="20"/>
      <c r="D219" s="29" t="s">
        <v>118</v>
      </c>
      <c r="E219" s="36"/>
      <c r="H219" s="19">
        <f>B528</f>
        <v>8.1150172821881203E-5</v>
      </c>
    </row>
    <row r="220" spans="1:9" s="20" customFormat="1">
      <c r="B220" s="20" t="s">
        <v>119</v>
      </c>
      <c r="E220" s="38">
        <f>E28</f>
        <v>1.7</v>
      </c>
      <c r="F220" s="20">
        <f>E220*(365.25/7)</f>
        <v>88.703571428571436</v>
      </c>
      <c r="G220" s="20">
        <v>1</v>
      </c>
      <c r="H220" s="30"/>
      <c r="I220" s="20">
        <f>F220*H222</f>
        <v>1.552350455193603E-2</v>
      </c>
    </row>
    <row r="221" spans="1:9">
      <c r="A221" s="18"/>
      <c r="C221" s="20" t="s">
        <v>119</v>
      </c>
      <c r="D221" s="20"/>
      <c r="E221" s="36">
        <f>G221*E220</f>
        <v>1.7</v>
      </c>
      <c r="F221" s="18">
        <f>E221*(365.25/7)</f>
        <v>88.703571428571436</v>
      </c>
      <c r="G221" s="18">
        <v>1</v>
      </c>
    </row>
    <row r="222" spans="1:9">
      <c r="A222" s="18"/>
      <c r="D222" s="3" t="s">
        <v>120</v>
      </c>
      <c r="E222" s="36"/>
      <c r="H222" s="19">
        <f>B485</f>
        <v>1.7500427887998099E-4</v>
      </c>
    </row>
    <row r="223" spans="1:9" s="20" customFormat="1">
      <c r="B223" s="20" t="s">
        <v>121</v>
      </c>
      <c r="E223" s="38">
        <f>E29</f>
        <v>3.4</v>
      </c>
      <c r="F223" s="20">
        <f>E223*(365.25/7)</f>
        <v>177.40714285714287</v>
      </c>
      <c r="G223" s="20">
        <v>1</v>
      </c>
      <c r="H223" s="30"/>
      <c r="I223" s="20">
        <f>SUM(I224:I225)</f>
        <v>3.1047009103872057E-2</v>
      </c>
    </row>
    <row r="224" spans="1:9">
      <c r="A224" s="18"/>
      <c r="C224" s="20" t="s">
        <v>122</v>
      </c>
      <c r="D224" s="20"/>
      <c r="E224" s="36">
        <f>G224*E223</f>
        <v>1.6291666666666664</v>
      </c>
      <c r="F224" s="18">
        <f>E224*(365.25/7)</f>
        <v>85.007589285714275</v>
      </c>
      <c r="G224" s="18">
        <v>0.47916666666666663</v>
      </c>
      <c r="I224" s="18">
        <f>F224*H226</f>
        <v>1.4876691862272026E-2</v>
      </c>
    </row>
    <row r="225" spans="1:9">
      <c r="A225" s="18"/>
      <c r="C225" s="20" t="s">
        <v>123</v>
      </c>
      <c r="D225" s="20"/>
      <c r="E225" s="36">
        <f>G225*E223</f>
        <v>1.7708333333333335</v>
      </c>
      <c r="F225" s="18">
        <f>E225*(365.25/7)</f>
        <v>92.399553571428584</v>
      </c>
      <c r="G225" s="18">
        <v>0.52083333333333337</v>
      </c>
      <c r="I225" s="18">
        <f>F225*H226</f>
        <v>1.6170317241600032E-2</v>
      </c>
    </row>
    <row r="226" spans="1:9">
      <c r="A226" s="18"/>
      <c r="D226" s="3" t="s">
        <v>120</v>
      </c>
      <c r="E226" s="36"/>
      <c r="H226" s="19">
        <f>B485</f>
        <v>1.7500427887998099E-4</v>
      </c>
    </row>
    <row r="227" spans="1:9" s="20" customFormat="1">
      <c r="B227" s="20" t="s">
        <v>124</v>
      </c>
      <c r="E227" s="38">
        <f>E30</f>
        <v>5.7</v>
      </c>
      <c r="F227" s="20">
        <f>E227*(365.25/7)</f>
        <v>297.41785714285714</v>
      </c>
      <c r="G227" s="20">
        <v>0.9882352941176471</v>
      </c>
      <c r="H227" s="30"/>
      <c r="I227" s="20">
        <f>SUM(I228,I231)</f>
        <v>4.5152512897328967E-2</v>
      </c>
    </row>
    <row r="228" spans="1:9">
      <c r="A228" s="18"/>
      <c r="C228" s="20" t="s">
        <v>125</v>
      </c>
      <c r="D228" s="20"/>
      <c r="E228" s="36">
        <f>G228*E227</f>
        <v>4.1576470588235299</v>
      </c>
      <c r="F228" s="18">
        <f>E228*(365.25/7)</f>
        <v>216.94008403361349</v>
      </c>
      <c r="G228" s="18">
        <v>0.72941176470588243</v>
      </c>
      <c r="I228" s="18">
        <f>F228*AVERAGE(H229:H230)</f>
        <v>3.8609245062913689E-2</v>
      </c>
    </row>
    <row r="229" spans="1:9">
      <c r="A229" s="18"/>
      <c r="C229" s="3"/>
      <c r="D229" s="3" t="s">
        <v>120</v>
      </c>
      <c r="E229" s="36"/>
      <c r="H229" s="19">
        <f>B485</f>
        <v>1.7500427887998099E-4</v>
      </c>
    </row>
    <row r="230" spans="1:9">
      <c r="A230" s="18"/>
      <c r="C230" s="31"/>
      <c r="D230" s="31" t="s">
        <v>126</v>
      </c>
      <c r="E230" s="36"/>
      <c r="H230" s="19">
        <f>B476</f>
        <v>1.8093957755303699E-4</v>
      </c>
    </row>
    <row r="231" spans="1:9">
      <c r="A231" s="18"/>
      <c r="C231" s="20" t="s">
        <v>127</v>
      </c>
      <c r="D231" s="20"/>
      <c r="E231" s="36">
        <f>G231*E227</f>
        <v>1.4752941176470591</v>
      </c>
      <c r="F231" s="18">
        <f>E231*(365.25/7)</f>
        <v>76.978739495798337</v>
      </c>
      <c r="G231" s="18">
        <v>0.25882352941176473</v>
      </c>
      <c r="I231" s="18">
        <f>F231*AVERAGE(H232:H233)</f>
        <v>6.5432678344152749E-3</v>
      </c>
    </row>
    <row r="232" spans="1:9">
      <c r="A232" s="18"/>
      <c r="D232" s="37" t="s">
        <v>92</v>
      </c>
      <c r="E232" s="36"/>
      <c r="H232" s="19">
        <f>B540</f>
        <v>1.07134259040347E-4</v>
      </c>
    </row>
    <row r="233" spans="1:9">
      <c r="A233" s="18"/>
      <c r="D233" s="3" t="s">
        <v>128</v>
      </c>
      <c r="E233" s="36"/>
      <c r="H233" s="19">
        <f>B556</f>
        <v>6.2867688959137197E-5</v>
      </c>
    </row>
    <row r="234" spans="1:9" s="25" customFormat="1">
      <c r="A234" s="25" t="s">
        <v>129</v>
      </c>
      <c r="E234" s="35">
        <f>E24</f>
        <v>39</v>
      </c>
      <c r="F234" s="25">
        <f>E234*(365.25/7)</f>
        <v>2034.9642857142858</v>
      </c>
      <c r="H234" s="27"/>
      <c r="I234" s="25">
        <f>SUM(I227,I220,I213,I210,I203,I223)</f>
        <v>0.40639638695227109</v>
      </c>
    </row>
    <row r="235" spans="1:9">
      <c r="C235" s="20"/>
      <c r="D235" s="20"/>
      <c r="F235" s="20"/>
    </row>
    <row r="236" spans="1:9" s="20" customFormat="1">
      <c r="A236" s="20" t="s">
        <v>130</v>
      </c>
      <c r="H236" s="30"/>
    </row>
    <row r="237" spans="1:9" s="20" customFormat="1">
      <c r="B237" s="20" t="s">
        <v>131</v>
      </c>
      <c r="E237" s="20">
        <f>E32</f>
        <v>5.8</v>
      </c>
      <c r="F237" s="20">
        <f>E237*(365.25/7)</f>
        <v>302.6357142857143</v>
      </c>
      <c r="G237" s="20">
        <v>0.98648648648648651</v>
      </c>
      <c r="H237" s="30"/>
      <c r="I237" s="20">
        <f>SUM(I238,I239,I241)</f>
        <v>5.4275939217637917E-2</v>
      </c>
    </row>
    <row r="238" spans="1:9">
      <c r="C238" s="20" t="s">
        <v>132</v>
      </c>
      <c r="D238" s="20"/>
      <c r="E238" s="18">
        <f>G238*E237</f>
        <v>4.6243243243243244</v>
      </c>
      <c r="F238" s="18">
        <f>E238*(365.25/7)</f>
        <v>241.29063706563707</v>
      </c>
      <c r="G238" s="18">
        <v>0.79729729729729726</v>
      </c>
      <c r="I238" s="18">
        <f>F238*H240</f>
        <v>4.365902593815954E-2</v>
      </c>
    </row>
    <row r="239" spans="1:9">
      <c r="C239" s="20" t="s">
        <v>133</v>
      </c>
      <c r="D239" s="20"/>
      <c r="E239" s="18">
        <f>G239*E237</f>
        <v>0.15675675675675677</v>
      </c>
      <c r="F239" s="18">
        <f>E239*(365.25/7)</f>
        <v>8.1793436293436308</v>
      </c>
      <c r="G239" s="18">
        <v>2.7027027027027029E-2</v>
      </c>
      <c r="I239" s="18">
        <f>F239*H240</f>
        <v>1.4799669809545609E-3</v>
      </c>
    </row>
    <row r="240" spans="1:9">
      <c r="C240" s="20"/>
      <c r="D240" s="31" t="s">
        <v>126</v>
      </c>
      <c r="H240" s="19">
        <f>B476</f>
        <v>1.8093957755303699E-4</v>
      </c>
    </row>
    <row r="241" spans="1:9">
      <c r="C241" s="20" t="s">
        <v>134</v>
      </c>
      <c r="D241" s="20"/>
      <c r="E241" s="18">
        <f>G241*E237</f>
        <v>0.94054054054054037</v>
      </c>
      <c r="F241" s="18">
        <f>E241*(365.25/7)</f>
        <v>49.076061776061771</v>
      </c>
      <c r="G241" s="18">
        <v>0.16216216216216214</v>
      </c>
      <c r="I241" s="18">
        <f>F241*H242</f>
        <v>9.1369462985238202E-3</v>
      </c>
    </row>
    <row r="242" spans="1:9">
      <c r="C242" s="20"/>
      <c r="D242" s="29" t="s">
        <v>116</v>
      </c>
      <c r="H242" s="19">
        <f>B482</f>
        <v>1.86179289206548E-4</v>
      </c>
    </row>
    <row r="243" spans="1:9" s="20" customFormat="1">
      <c r="B243" s="20" t="s">
        <v>135</v>
      </c>
      <c r="D243" s="20" t="s">
        <v>295</v>
      </c>
      <c r="E243" s="20">
        <f>(E251-E237)/2</f>
        <v>5.0500000000000007</v>
      </c>
      <c r="F243" s="20">
        <f>E243*(365.25/7)</f>
        <v>263.50178571428575</v>
      </c>
      <c r="G243" s="20">
        <v>0.96129032258064506</v>
      </c>
      <c r="H243" s="30"/>
      <c r="I243" s="20">
        <f>SUM(I244,I245,I246)</f>
        <v>1.3410127041750401E-2</v>
      </c>
    </row>
    <row r="244" spans="1:9">
      <c r="C244" s="20" t="s">
        <v>136</v>
      </c>
      <c r="D244" s="20"/>
      <c r="E244" s="18">
        <f>G244*E243</f>
        <v>3.4209677419354843</v>
      </c>
      <c r="F244" s="18">
        <f>E244*(365.25/7)</f>
        <v>178.50120967741938</v>
      </c>
      <c r="G244" s="18">
        <v>0.67741935483870963</v>
      </c>
      <c r="I244" s="18">
        <f>F244*H247</f>
        <v>9.1432684375570908E-3</v>
      </c>
    </row>
    <row r="245" spans="1:9">
      <c r="C245" s="20" t="s">
        <v>137</v>
      </c>
      <c r="D245" s="20"/>
      <c r="E245" s="18">
        <f>G245*E243</f>
        <v>1.4335483870967745</v>
      </c>
      <c r="F245" s="18">
        <f>E245*(365.25/7)</f>
        <v>74.800506912442415</v>
      </c>
      <c r="G245" s="18">
        <v>0.28387096774193549</v>
      </c>
      <c r="I245" s="18">
        <f>F245*H247</f>
        <v>3.8314648690715432E-3</v>
      </c>
    </row>
    <row r="246" spans="1:9">
      <c r="C246" s="20" t="s">
        <v>138</v>
      </c>
      <c r="D246" s="20"/>
      <c r="E246" s="18">
        <f>G246*E243</f>
        <v>0.16290322580645164</v>
      </c>
      <c r="F246" s="18">
        <f>E246*(365.25/7)</f>
        <v>8.5000576036866384</v>
      </c>
      <c r="G246" s="18">
        <v>3.2258064516129031E-2</v>
      </c>
      <c r="I246" s="18">
        <f>F246*H247</f>
        <v>4.3539373512176626E-4</v>
      </c>
    </row>
    <row r="247" spans="1:9">
      <c r="C247" s="20"/>
      <c r="D247" s="31" t="s">
        <v>139</v>
      </c>
      <c r="H247" s="19">
        <f>B550</f>
        <v>5.1222445237656699E-5</v>
      </c>
    </row>
    <row r="248" spans="1:9" s="20" customFormat="1">
      <c r="B248" s="20" t="s">
        <v>140</v>
      </c>
      <c r="D248" s="20" t="s">
        <v>295</v>
      </c>
      <c r="E248" s="20">
        <f>(E251-E237)/2</f>
        <v>5.0500000000000007</v>
      </c>
      <c r="F248" s="18">
        <f>E248*(365.25/7)</f>
        <v>263.50178571428575</v>
      </c>
      <c r="G248" s="20">
        <v>1</v>
      </c>
      <c r="H248" s="30"/>
      <c r="I248" s="20">
        <f>F248*H250</f>
        <v>2.3782591188811146E-2</v>
      </c>
    </row>
    <row r="249" spans="1:9">
      <c r="C249" s="20" t="s">
        <v>140</v>
      </c>
      <c r="D249" s="20"/>
      <c r="E249" s="18" t="s">
        <v>41</v>
      </c>
      <c r="F249" s="18" t="e">
        <f>E249*(365.25/7)</f>
        <v>#VALUE!</v>
      </c>
      <c r="G249" s="18">
        <v>1</v>
      </c>
    </row>
    <row r="250" spans="1:9">
      <c r="C250" s="20"/>
      <c r="D250" s="18" t="s">
        <v>141</v>
      </c>
      <c r="H250" s="19">
        <f>B549</f>
        <v>9.0255901394909502E-5</v>
      </c>
    </row>
    <row r="251" spans="1:9" s="25" customFormat="1">
      <c r="A251" s="25" t="s">
        <v>142</v>
      </c>
      <c r="E251" s="25">
        <f>E31</f>
        <v>15.9</v>
      </c>
      <c r="F251" s="25">
        <f>E251*(365.25/7)</f>
        <v>829.63928571428573</v>
      </c>
      <c r="H251" s="27"/>
      <c r="I251" s="25">
        <f>SUM(I248,I243,I237)</f>
        <v>9.1468657448199459E-2</v>
      </c>
    </row>
    <row r="252" spans="1:9">
      <c r="C252" s="20"/>
      <c r="D252" s="20"/>
      <c r="F252" s="20"/>
    </row>
    <row r="253" spans="1:9" s="20" customFormat="1">
      <c r="A253" s="20" t="s">
        <v>143</v>
      </c>
      <c r="H253" s="30"/>
    </row>
    <row r="254" spans="1:9" s="20" customFormat="1">
      <c r="B254" s="20" t="s">
        <v>144</v>
      </c>
      <c r="E254" s="20">
        <f>E36</f>
        <v>39.200000000000003</v>
      </c>
      <c r="F254" s="20">
        <f>E254*(365.25/7)</f>
        <v>2045.4000000000003</v>
      </c>
      <c r="G254" s="20">
        <v>0.96780684104627757</v>
      </c>
      <c r="H254" s="30"/>
      <c r="I254" s="20">
        <f>F254*H259</f>
        <v>0.28253489608964116</v>
      </c>
    </row>
    <row r="255" spans="1:9">
      <c r="C255" s="20" t="s">
        <v>145</v>
      </c>
      <c r="D255" s="20"/>
      <c r="E255" s="18">
        <f>G255*E254</f>
        <v>8.5183098591549307</v>
      </c>
      <c r="F255" s="18">
        <f>E255*(365.25/7)</f>
        <v>444.47323943661979</v>
      </c>
      <c r="G255" s="18">
        <v>0.21730382293762576</v>
      </c>
    </row>
    <row r="256" spans="1:9">
      <c r="C256" s="20" t="s">
        <v>146</v>
      </c>
      <c r="D256" s="20"/>
      <c r="E256" s="18">
        <f>G256*E254</f>
        <v>28.867605633802818</v>
      </c>
      <c r="F256" s="18">
        <f>E256*(365.25/7)</f>
        <v>1506.2704225352113</v>
      </c>
      <c r="G256" s="18">
        <v>0.73641851106639833</v>
      </c>
    </row>
    <row r="257" spans="1:9">
      <c r="C257" s="20" t="s">
        <v>147</v>
      </c>
      <c r="D257" s="20"/>
      <c r="E257" s="18" t="s">
        <v>41</v>
      </c>
      <c r="F257" s="18" t="e">
        <f>E257*(365.25/7)</f>
        <v>#VALUE!</v>
      </c>
      <c r="G257" s="18">
        <v>3.2193158953722434E-2</v>
      </c>
    </row>
    <row r="258" spans="1:9">
      <c r="C258" s="20" t="s">
        <v>148</v>
      </c>
      <c r="D258" s="20"/>
      <c r="E258" s="18">
        <f>G258*E254</f>
        <v>0.55211267605633796</v>
      </c>
      <c r="F258" s="18">
        <f>E258*(365.25/7)</f>
        <v>28.808450704225351</v>
      </c>
      <c r="G258" s="18">
        <v>1.408450704225352E-2</v>
      </c>
    </row>
    <row r="259" spans="1:9">
      <c r="C259" s="20"/>
      <c r="D259" s="29" t="s">
        <v>149</v>
      </c>
      <c r="H259" s="19">
        <f>B481</f>
        <v>1.3813185493773399E-4</v>
      </c>
    </row>
    <row r="260" spans="1:9" s="20" customFormat="1">
      <c r="B260" s="20" t="s">
        <v>150</v>
      </c>
      <c r="E260" s="20">
        <f>E37</f>
        <v>63.3</v>
      </c>
      <c r="F260" s="20">
        <f>E260*(365.25/7)</f>
        <v>3302.9035714285715</v>
      </c>
      <c r="G260" s="20">
        <v>1</v>
      </c>
      <c r="H260" s="30"/>
      <c r="I260" s="20">
        <f>SUM(I261,I263,I265,I267,I269)</f>
        <v>3.6143503245589752</v>
      </c>
    </row>
    <row r="261" spans="1:9">
      <c r="C261" s="20" t="s">
        <v>151</v>
      </c>
      <c r="D261" s="20"/>
      <c r="E261" s="18">
        <f>G261*E260</f>
        <v>5.7712011577424027</v>
      </c>
      <c r="F261" s="18">
        <f>E261*(365.25/7)</f>
        <v>301.13303183791612</v>
      </c>
      <c r="G261" s="18">
        <v>9.1172214182344433E-2</v>
      </c>
      <c r="I261" s="18">
        <f>F261*H262</f>
        <v>4.1596064270795062E-2</v>
      </c>
    </row>
    <row r="262" spans="1:9">
      <c r="C262" s="20"/>
      <c r="D262" s="29" t="s">
        <v>149</v>
      </c>
      <c r="H262" s="19">
        <f>B481</f>
        <v>1.3813185493773399E-4</v>
      </c>
    </row>
    <row r="263" spans="1:9">
      <c r="C263" s="20" t="s">
        <v>152</v>
      </c>
      <c r="D263" s="20"/>
      <c r="E263" s="18">
        <f>G263*E260</f>
        <v>35.176845151953692</v>
      </c>
      <c r="F263" s="18">
        <f>E263*(365.25/7)</f>
        <v>1835.4775273930125</v>
      </c>
      <c r="G263" s="18">
        <v>0.55571635311143275</v>
      </c>
      <c r="I263" s="18">
        <f>F263*H264</f>
        <v>3.360067426578468</v>
      </c>
    </row>
    <row r="264" spans="1:9">
      <c r="C264" s="20"/>
      <c r="D264" s="18" t="s">
        <v>153</v>
      </c>
      <c r="H264" s="19">
        <f>B511</f>
        <v>1.8306230266686399E-3</v>
      </c>
    </row>
    <row r="265" spans="1:9">
      <c r="C265" s="20" t="s">
        <v>154</v>
      </c>
      <c r="D265" s="20"/>
      <c r="E265" s="18">
        <f>G265*E260</f>
        <v>3.4810419681620837</v>
      </c>
      <c r="F265" s="18">
        <f>E265*(365.25/7)</f>
        <v>181.63579698160015</v>
      </c>
      <c r="G265" s="18">
        <v>5.4992764109985527E-2</v>
      </c>
      <c r="I265" s="18">
        <f>F265*H266</f>
        <v>4.0144572874116095E-2</v>
      </c>
    </row>
    <row r="266" spans="1:9">
      <c r="A266" s="18"/>
      <c r="C266" s="20"/>
      <c r="D266" s="31" t="s">
        <v>101</v>
      </c>
      <c r="H266" s="19">
        <f>B473</f>
        <v>2.2101685648552401E-4</v>
      </c>
    </row>
    <row r="267" spans="1:9">
      <c r="A267" s="18"/>
      <c r="C267" s="20" t="s">
        <v>155</v>
      </c>
      <c r="D267" s="20"/>
      <c r="E267" s="18">
        <f>G267*E260</f>
        <v>8.5193921852387842</v>
      </c>
      <c r="F267" s="18">
        <f>E267*(365.25/7)</f>
        <v>444.52971366549514</v>
      </c>
      <c r="G267" s="18">
        <v>0.13458755426917512</v>
      </c>
      <c r="I267" s="18">
        <f>F267*H268</f>
        <v>4.7408476304424324E-2</v>
      </c>
    </row>
    <row r="268" spans="1:9">
      <c r="A268" s="18"/>
      <c r="C268" s="20"/>
      <c r="D268" s="31" t="s">
        <v>84</v>
      </c>
      <c r="H268" s="19">
        <f>B555</f>
        <v>1.06648610536075E-4</v>
      </c>
    </row>
    <row r="269" spans="1:9">
      <c r="A269" s="18"/>
      <c r="C269" s="20" t="s">
        <v>156</v>
      </c>
      <c r="D269" s="20"/>
      <c r="E269" s="18">
        <f>G269*E260</f>
        <v>10.351519536903039</v>
      </c>
      <c r="F269" s="18">
        <f>E269*(365.25/7)</f>
        <v>540.12750155054789</v>
      </c>
      <c r="G269" s="18">
        <v>0.16353111432706224</v>
      </c>
      <c r="I269" s="18">
        <f>F269*H270</f>
        <v>0.12513378453117188</v>
      </c>
    </row>
    <row r="270" spans="1:9">
      <c r="A270" s="18"/>
      <c r="C270" s="20"/>
      <c r="D270" s="31" t="s">
        <v>157</v>
      </c>
      <c r="H270" s="19">
        <f>B516</f>
        <v>2.3167452901759201E-4</v>
      </c>
    </row>
    <row r="271" spans="1:9" s="20" customFormat="1">
      <c r="B271" s="20" t="s">
        <v>158</v>
      </c>
      <c r="E271" s="20">
        <f>E38</f>
        <v>14</v>
      </c>
      <c r="F271" s="20">
        <f>E271*(365.25/7)</f>
        <v>730.5</v>
      </c>
      <c r="G271" s="20">
        <v>1.0047169811320757</v>
      </c>
      <c r="H271" s="30"/>
      <c r="I271" s="20">
        <f>SUM(I272,I274,I276,I278,I280,I282,I287)</f>
        <v>0.66440553868890662</v>
      </c>
    </row>
    <row r="272" spans="1:9">
      <c r="A272" s="18"/>
      <c r="C272" s="20" t="s">
        <v>159</v>
      </c>
      <c r="D272" s="20"/>
      <c r="E272" s="18">
        <f>G272*E271</f>
        <v>0.33018867924528306</v>
      </c>
      <c r="F272" s="18">
        <f>E272*(365.25/7)</f>
        <v>17.228773584905664</v>
      </c>
      <c r="G272" s="18">
        <v>2.358490566037736E-2</v>
      </c>
      <c r="I272" s="18">
        <f>F272*H273</f>
        <v>2.8738972572910495E-2</v>
      </c>
    </row>
    <row r="273" spans="1:9">
      <c r="A273" s="18"/>
      <c r="C273" s="20"/>
      <c r="D273" s="3" t="s">
        <v>160</v>
      </c>
      <c r="H273" s="19">
        <f>B512</f>
        <v>1.6680799960183501E-3</v>
      </c>
    </row>
    <row r="274" spans="1:9">
      <c r="A274" s="18"/>
      <c r="C274" s="20" t="s">
        <v>161</v>
      </c>
      <c r="D274" s="20"/>
      <c r="E274" s="18">
        <f>G274*E271</f>
        <v>2.2452830188679243</v>
      </c>
      <c r="F274" s="18">
        <f>E274*(365.25/7)</f>
        <v>117.15566037735849</v>
      </c>
      <c r="G274" s="18">
        <v>0.16037735849056603</v>
      </c>
      <c r="I274" s="18">
        <f>F274*H275</f>
        <v>0.21446784959136325</v>
      </c>
    </row>
    <row r="275" spans="1:9">
      <c r="A275" s="18"/>
      <c r="C275" s="20"/>
      <c r="D275" s="29" t="s">
        <v>153</v>
      </c>
      <c r="H275" s="19">
        <f>B511</f>
        <v>1.8306230266686399E-3</v>
      </c>
    </row>
    <row r="276" spans="1:9">
      <c r="A276" s="18"/>
      <c r="C276" s="20" t="s">
        <v>162</v>
      </c>
      <c r="D276" s="20"/>
      <c r="E276" s="18">
        <f>G276*E271</f>
        <v>1.2547169811320753</v>
      </c>
      <c r="F276" s="18">
        <f>E276*(365.25/7)</f>
        <v>65.469339622641499</v>
      </c>
      <c r="G276" s="18">
        <v>8.9622641509433956E-2</v>
      </c>
      <c r="I276" s="18">
        <f>F276*H277</f>
        <v>5.4444014455011833E-2</v>
      </c>
    </row>
    <row r="277" spans="1:9">
      <c r="A277" s="18"/>
      <c r="C277" s="20"/>
      <c r="D277" s="3" t="s">
        <v>163</v>
      </c>
      <c r="H277" s="19">
        <f>B514</f>
        <v>8.3159559526369898E-4</v>
      </c>
    </row>
    <row r="278" spans="1:9">
      <c r="A278" s="18"/>
      <c r="C278" s="20" t="s">
        <v>164</v>
      </c>
      <c r="D278" s="20"/>
      <c r="E278" s="18">
        <f>G278*E271</f>
        <v>7.5943396226415096</v>
      </c>
      <c r="F278" s="18">
        <f>E278*(365.25/7)</f>
        <v>396.26179245283021</v>
      </c>
      <c r="G278" s="18">
        <v>0.54245283018867929</v>
      </c>
      <c r="I278" s="18">
        <f>F278*H279</f>
        <v>0.32952956117507165</v>
      </c>
    </row>
    <row r="279" spans="1:9">
      <c r="A279" s="18"/>
      <c r="C279" s="20"/>
      <c r="D279" s="3" t="s">
        <v>163</v>
      </c>
      <c r="H279" s="19">
        <f>B514</f>
        <v>8.3159559526369898E-4</v>
      </c>
    </row>
    <row r="280" spans="1:9">
      <c r="A280" s="18"/>
      <c r="C280" s="20" t="s">
        <v>165</v>
      </c>
      <c r="D280" s="20"/>
      <c r="E280" s="18">
        <f>G280*E271</f>
        <v>0.33018867924528306</v>
      </c>
      <c r="F280" s="18">
        <f>E280*(365.25/7)</f>
        <v>17.228773584905664</v>
      </c>
      <c r="G280" s="18">
        <v>2.358490566037736E-2</v>
      </c>
      <c r="I280" s="18">
        <f>F280*H281</f>
        <v>9.2848648537130311E-3</v>
      </c>
    </row>
    <row r="281" spans="1:9">
      <c r="A281" s="18"/>
      <c r="C281" s="20"/>
      <c r="D281" s="3" t="s">
        <v>166</v>
      </c>
      <c r="H281" s="19">
        <f>B513</f>
        <v>5.3891618042085205E-4</v>
      </c>
    </row>
    <row r="282" spans="1:9">
      <c r="C282" s="20" t="s">
        <v>167</v>
      </c>
      <c r="D282" s="20"/>
      <c r="E282" s="18" t="s">
        <v>41</v>
      </c>
      <c r="F282" s="18" t="e">
        <f>E282*(365.25/7)</f>
        <v>#VALUE!</v>
      </c>
      <c r="G282" s="18">
        <v>-4.7169811320757482E-3</v>
      </c>
      <c r="I282" s="18">
        <v>0</v>
      </c>
    </row>
    <row r="283" spans="1:9">
      <c r="C283" s="20"/>
      <c r="D283" s="1" t="s">
        <v>153</v>
      </c>
    </row>
    <row r="284" spans="1:9">
      <c r="C284" s="20"/>
      <c r="D284" s="1" t="s">
        <v>160</v>
      </c>
    </row>
    <row r="285" spans="1:9">
      <c r="C285" s="20"/>
      <c r="D285" s="1" t="s">
        <v>166</v>
      </c>
    </row>
    <row r="286" spans="1:9">
      <c r="C286" s="20"/>
      <c r="D286" s="1" t="s">
        <v>163</v>
      </c>
    </row>
    <row r="287" spans="1:9">
      <c r="C287" s="20" t="s">
        <v>168</v>
      </c>
      <c r="D287" s="20"/>
      <c r="E287" s="18">
        <f>G287*E271</f>
        <v>2.3113207547169816</v>
      </c>
      <c r="F287" s="18">
        <f>E287*(365.25/7)</f>
        <v>120.60141509433966</v>
      </c>
      <c r="G287" s="18">
        <v>0.16509433962264153</v>
      </c>
      <c r="I287" s="18">
        <f>F287*H288</f>
        <v>2.7940276040836251E-2</v>
      </c>
    </row>
    <row r="288" spans="1:9">
      <c r="C288" s="20"/>
      <c r="D288" s="31" t="s">
        <v>157</v>
      </c>
      <c r="H288" s="19">
        <f>B516</f>
        <v>2.3167452901759201E-4</v>
      </c>
    </row>
    <row r="289" spans="1:9" s="25" customFormat="1">
      <c r="A289" s="25" t="s">
        <v>169</v>
      </c>
      <c r="E289" s="25">
        <f>E35</f>
        <v>116.5</v>
      </c>
      <c r="F289" s="25">
        <f>E289*(365.25/7)</f>
        <v>6078.8035714285716</v>
      </c>
      <c r="H289" s="27"/>
      <c r="I289" s="25">
        <f>SUM(I254,I260,I271)</f>
        <v>4.5612907593375231</v>
      </c>
    </row>
    <row r="290" spans="1:9">
      <c r="C290" s="20"/>
      <c r="D290" s="20"/>
      <c r="F290" s="20"/>
    </row>
    <row r="291" spans="1:9" s="20" customFormat="1">
      <c r="A291" s="20" t="s">
        <v>170</v>
      </c>
      <c r="H291" s="30"/>
    </row>
    <row r="292" spans="1:9" s="20" customFormat="1">
      <c r="B292" s="20" t="s">
        <v>171</v>
      </c>
      <c r="E292" s="20">
        <f>E40</f>
        <v>1.1000000000000001</v>
      </c>
      <c r="F292" s="20">
        <f>E292*(365.25/7)</f>
        <v>57.396428571428579</v>
      </c>
      <c r="G292" s="20">
        <v>1</v>
      </c>
      <c r="H292" s="30"/>
      <c r="I292" s="20">
        <f>F292*H294</f>
        <v>1.2973613619600807E-2</v>
      </c>
    </row>
    <row r="293" spans="1:9">
      <c r="C293" s="20" t="s">
        <v>171</v>
      </c>
      <c r="D293" s="20"/>
      <c r="E293" s="18">
        <f>G293*E292</f>
        <v>1.1000000000000001</v>
      </c>
      <c r="F293" s="18">
        <f>E293*(365.25/7)</f>
        <v>57.396428571428579</v>
      </c>
      <c r="G293" s="18">
        <v>1</v>
      </c>
    </row>
    <row r="294" spans="1:9">
      <c r="C294" s="20"/>
      <c r="D294" s="3" t="s">
        <v>172</v>
      </c>
      <c r="H294" s="19">
        <f>B515</f>
        <v>2.26035207111457E-4</v>
      </c>
    </row>
    <row r="295" spans="1:9" s="20" customFormat="1">
      <c r="B295" s="20" t="s">
        <v>173</v>
      </c>
      <c r="D295" s="20" t="s">
        <v>295</v>
      </c>
      <c r="E295" s="20">
        <f>E301-SUM(E298,E292)</f>
        <v>1.1999999999999993</v>
      </c>
      <c r="F295" s="20">
        <f>E295*(365.25/7)</f>
        <v>62.614285714285678</v>
      </c>
      <c r="G295" s="20">
        <v>1</v>
      </c>
      <c r="H295" s="30"/>
      <c r="I295" s="20">
        <f>F295*H297</f>
        <v>1.165748320846142E-2</v>
      </c>
    </row>
    <row r="296" spans="1:9">
      <c r="C296" s="20" t="s">
        <v>173</v>
      </c>
      <c r="D296" s="20"/>
      <c r="E296" s="18">
        <f>G296*E295</f>
        <v>1.1999999999999993</v>
      </c>
      <c r="F296" s="18">
        <f>E296*(365.25/7)</f>
        <v>62.614285714285678</v>
      </c>
      <c r="G296" s="18">
        <v>1</v>
      </c>
    </row>
    <row r="297" spans="1:9">
      <c r="C297" s="20"/>
      <c r="D297" s="31" t="s">
        <v>116</v>
      </c>
      <c r="H297" s="19">
        <f>B482</f>
        <v>1.86179289206548E-4</v>
      </c>
    </row>
    <row r="298" spans="1:9" s="20" customFormat="1">
      <c r="B298" s="20" t="s">
        <v>174</v>
      </c>
      <c r="E298" s="20">
        <f>E42</f>
        <v>28.2</v>
      </c>
      <c r="F298" s="20">
        <f>E298*(365.25/7)</f>
        <v>1471.4357142857143</v>
      </c>
      <c r="G298" s="20">
        <v>1</v>
      </c>
      <c r="H298" s="30"/>
      <c r="I298" s="20">
        <f>F298*H300</f>
        <v>6.5650025764160014E-2</v>
      </c>
    </row>
    <row r="299" spans="1:9">
      <c r="C299" s="20" t="s">
        <v>174</v>
      </c>
      <c r="D299" s="20"/>
      <c r="E299" s="18">
        <f>G299*E298</f>
        <v>28.2</v>
      </c>
      <c r="F299" s="18">
        <f>E299*(365.25/7)</f>
        <v>1471.4357142857143</v>
      </c>
      <c r="G299" s="18">
        <v>1</v>
      </c>
    </row>
    <row r="300" spans="1:9">
      <c r="C300" s="20"/>
      <c r="D300" s="31" t="s">
        <v>175</v>
      </c>
      <c r="H300" s="19">
        <f>B521</f>
        <v>4.4616305779983597E-5</v>
      </c>
    </row>
    <row r="301" spans="1:9" s="25" customFormat="1">
      <c r="A301" s="25" t="s">
        <v>176</v>
      </c>
      <c r="E301" s="25">
        <f>E39</f>
        <v>30.5</v>
      </c>
      <c r="F301" s="25">
        <f>E301*(365.25/7)</f>
        <v>1591.4464285714287</v>
      </c>
      <c r="H301" s="27"/>
      <c r="I301" s="25">
        <f>SUM(I292,I295,I298)</f>
        <v>9.0281122592222235E-2</v>
      </c>
    </row>
    <row r="302" spans="1:9">
      <c r="C302" s="20"/>
      <c r="D302" s="20"/>
      <c r="F302" s="20"/>
    </row>
    <row r="303" spans="1:9" s="20" customFormat="1">
      <c r="A303" s="20" t="s">
        <v>177</v>
      </c>
      <c r="H303" s="30"/>
    </row>
    <row r="304" spans="1:9" s="20" customFormat="1">
      <c r="B304" s="20" t="s">
        <v>178</v>
      </c>
      <c r="E304" s="20">
        <f>E44</f>
        <v>14.5</v>
      </c>
      <c r="F304" s="20">
        <f>E304*(365.25/7)</f>
        <v>756.58928571428578</v>
      </c>
      <c r="G304" s="20">
        <v>1.0000000000000002</v>
      </c>
      <c r="H304" s="30"/>
      <c r="I304" s="20">
        <f>SUM(I305,I306,I307,I309)</f>
        <v>0.13959001474470942</v>
      </c>
    </row>
    <row r="305" spans="1:9">
      <c r="C305" s="20" t="s">
        <v>179</v>
      </c>
      <c r="D305" s="20"/>
      <c r="E305" s="18">
        <f>G305*E304</f>
        <v>7.352112676056338</v>
      </c>
      <c r="F305" s="18">
        <f>E305*(365.25/7)</f>
        <v>383.62273641851107</v>
      </c>
      <c r="G305" s="18">
        <v>0.50704225352112675</v>
      </c>
      <c r="I305" s="18">
        <f>F305*H308</f>
        <v>7.1422608389869302E-2</v>
      </c>
    </row>
    <row r="306" spans="1:9">
      <c r="C306" s="20" t="s">
        <v>180</v>
      </c>
      <c r="D306" s="20"/>
      <c r="E306" s="18">
        <f>G306*E304</f>
        <v>3.7781690140845074</v>
      </c>
      <c r="F306" s="18">
        <f>E306*(365.25/7)</f>
        <v>197.13946177062377</v>
      </c>
      <c r="G306" s="18">
        <v>0.26056338028169018</v>
      </c>
      <c r="I306" s="18">
        <f>F306*H308</f>
        <v>3.6703284867016177E-2</v>
      </c>
    </row>
    <row r="307" spans="1:9">
      <c r="C307" s="20" t="s">
        <v>181</v>
      </c>
      <c r="D307" s="20"/>
      <c r="E307" s="18">
        <f>G307*E304</f>
        <v>3.063380281690141</v>
      </c>
      <c r="F307" s="18">
        <f>E307*(365.25/7)</f>
        <v>159.8428068410463</v>
      </c>
      <c r="G307" s="18">
        <v>0.21126760563380284</v>
      </c>
      <c r="I307" s="18">
        <f>F307*H308</f>
        <v>2.9759420162445548E-2</v>
      </c>
    </row>
    <row r="308" spans="1:9">
      <c r="C308" s="20"/>
      <c r="D308" s="31" t="s">
        <v>116</v>
      </c>
      <c r="H308" s="19">
        <f>B482</f>
        <v>1.86179289206548E-4</v>
      </c>
    </row>
    <row r="309" spans="1:9">
      <c r="C309" s="20" t="s">
        <v>182</v>
      </c>
      <c r="D309" s="20"/>
      <c r="E309" s="18">
        <f>G309*E304</f>
        <v>0.30633802816901406</v>
      </c>
      <c r="F309" s="18">
        <f>E309*(365.25/7)</f>
        <v>15.984280684104627</v>
      </c>
      <c r="G309" s="18">
        <v>2.1126760563380281E-2</v>
      </c>
      <c r="I309" s="18">
        <f>F309*H310</f>
        <v>1.7047013253783808E-3</v>
      </c>
    </row>
    <row r="310" spans="1:9">
      <c r="C310" s="20"/>
      <c r="D310" s="31" t="s">
        <v>84</v>
      </c>
      <c r="H310" s="19">
        <f>B555</f>
        <v>1.06648610536075E-4</v>
      </c>
    </row>
    <row r="311" spans="1:9" s="20" customFormat="1">
      <c r="B311" s="20" t="s">
        <v>183</v>
      </c>
      <c r="E311" s="20">
        <f>(E346-SUM(E343,E337,E331,E322,E314,E304))/2</f>
        <v>4.4499999999999957</v>
      </c>
      <c r="F311" s="20">
        <f>E311*(365.25/7)</f>
        <v>232.19464285714264</v>
      </c>
      <c r="G311" s="20">
        <v>1</v>
      </c>
      <c r="H311" s="30"/>
      <c r="I311" s="20">
        <f>E311*H313</f>
        <v>7.7876904101591463E-4</v>
      </c>
    </row>
    <row r="312" spans="1:9">
      <c r="C312" s="20" t="s">
        <v>183</v>
      </c>
      <c r="D312" s="20"/>
      <c r="E312" s="18" t="s">
        <v>41</v>
      </c>
      <c r="F312" s="18" t="e">
        <f>E312*(365.25/7)</f>
        <v>#VALUE!</v>
      </c>
      <c r="G312" s="18">
        <v>1</v>
      </c>
    </row>
    <row r="313" spans="1:9">
      <c r="C313" s="31"/>
      <c r="D313" s="31" t="s">
        <v>120</v>
      </c>
      <c r="H313" s="19">
        <f>B485</f>
        <v>1.7500427887998099E-4</v>
      </c>
    </row>
    <row r="314" spans="1:9" s="20" customFormat="1">
      <c r="B314" s="20" t="s">
        <v>184</v>
      </c>
      <c r="E314" s="20">
        <f>E46</f>
        <v>15.1</v>
      </c>
      <c r="F314" s="20">
        <f>E314*(365.25/7)</f>
        <v>787.8964285714286</v>
      </c>
      <c r="G314" s="20">
        <v>1.0050251256281406</v>
      </c>
      <c r="H314" s="30"/>
      <c r="I314" s="20">
        <f>SUM(I315,I316,I318,I320)</f>
        <v>0.20001595753567569</v>
      </c>
    </row>
    <row r="315" spans="1:9">
      <c r="A315" s="18"/>
      <c r="C315" s="20" t="s">
        <v>185</v>
      </c>
      <c r="D315" s="20"/>
      <c r="E315" s="18">
        <f>G315*E314</f>
        <v>3.1869346733668347</v>
      </c>
      <c r="F315" s="18">
        <f>E315*(365.25/7)</f>
        <v>166.28969849246235</v>
      </c>
      <c r="G315" s="18">
        <v>0.21105527638190957</v>
      </c>
      <c r="I315" s="18">
        <f>F315*H317</f>
        <v>2.9101408769842834E-2</v>
      </c>
    </row>
    <row r="316" spans="1:9">
      <c r="A316" s="18"/>
      <c r="C316" s="20" t="s">
        <v>186</v>
      </c>
      <c r="D316" s="20"/>
      <c r="E316" s="18">
        <f>G316*E314</f>
        <v>3.4145728643216082</v>
      </c>
      <c r="F316" s="18">
        <f>E316*(365.25/7)</f>
        <v>178.16753409906678</v>
      </c>
      <c r="G316" s="18">
        <v>0.22613065326633167</v>
      </c>
      <c r="I316" s="18">
        <f>F316*H317</f>
        <v>3.1180080824831608E-2</v>
      </c>
    </row>
    <row r="317" spans="1:9">
      <c r="A317" s="18"/>
      <c r="D317" s="31" t="s">
        <v>120</v>
      </c>
      <c r="H317" s="19">
        <f>B485</f>
        <v>1.7500427887998099E-4</v>
      </c>
    </row>
    <row r="318" spans="1:9">
      <c r="A318" s="18"/>
      <c r="C318" s="20" t="s">
        <v>187</v>
      </c>
      <c r="D318" s="20"/>
      <c r="E318" s="18">
        <f>G318*E314</f>
        <v>4.2492462311557784</v>
      </c>
      <c r="F318" s="18">
        <f>E318*(365.25/7)</f>
        <v>221.71959798994973</v>
      </c>
      <c r="G318" s="18">
        <v>0.28140703517587939</v>
      </c>
      <c r="I318" s="18">
        <f>F318*H319</f>
        <v>0.10023969889621456</v>
      </c>
    </row>
    <row r="319" spans="1:9">
      <c r="A319" s="18"/>
      <c r="D319" s="3" t="s">
        <v>188</v>
      </c>
      <c r="H319" s="19">
        <f>B475</f>
        <v>4.5210121164281699E-4</v>
      </c>
    </row>
    <row r="320" spans="1:9">
      <c r="A320" s="18"/>
      <c r="C320" s="20" t="s">
        <v>189</v>
      </c>
      <c r="D320" s="20"/>
      <c r="E320" s="18">
        <f>G320*E314</f>
        <v>4.3251256281407038</v>
      </c>
      <c r="F320" s="18">
        <f>E320*(365.25/7)</f>
        <v>225.67887652548458</v>
      </c>
      <c r="G320" s="18">
        <v>0.28643216080402012</v>
      </c>
      <c r="I320" s="18">
        <f>F320*H321</f>
        <v>3.9494769044786701E-2</v>
      </c>
    </row>
    <row r="321" spans="1:9">
      <c r="A321" s="18"/>
      <c r="C321" s="31"/>
      <c r="D321" s="31" t="s">
        <v>120</v>
      </c>
      <c r="H321" s="19">
        <f>B485</f>
        <v>1.7500427887998099E-4</v>
      </c>
    </row>
    <row r="322" spans="1:9" s="20" customFormat="1">
      <c r="B322" s="20" t="s">
        <v>190</v>
      </c>
      <c r="E322" s="20">
        <f>E47</f>
        <v>26.5</v>
      </c>
      <c r="F322" s="20">
        <f>E322*(365.25/7)</f>
        <v>1382.7321428571429</v>
      </c>
      <c r="G322" s="20">
        <v>1.0000000000000002</v>
      </c>
      <c r="H322" s="30"/>
      <c r="I322" s="20">
        <f>SUM(I323,I325,I327,I329)</f>
        <v>0.13043989982043724</v>
      </c>
    </row>
    <row r="323" spans="1:9">
      <c r="A323" s="18"/>
      <c r="C323" s="20" t="s">
        <v>191</v>
      </c>
      <c r="D323" s="20"/>
      <c r="E323" s="18">
        <f>G323*E322</f>
        <v>7.3297872340425538</v>
      </c>
      <c r="F323" s="18">
        <f>E323*(365.25/7)</f>
        <v>382.45782674772039</v>
      </c>
      <c r="G323" s="18">
        <v>0.27659574468085107</v>
      </c>
      <c r="I323" s="18">
        <f>F323*H324</f>
        <v>5.6986997152821885E-2</v>
      </c>
    </row>
    <row r="324" spans="1:9">
      <c r="A324" s="18"/>
      <c r="D324" s="3" t="s">
        <v>192</v>
      </c>
      <c r="H324" s="19">
        <f>B553</f>
        <v>1.49002041970008E-4</v>
      </c>
    </row>
    <row r="325" spans="1:9">
      <c r="A325" s="18"/>
      <c r="C325" s="20" t="s">
        <v>193</v>
      </c>
      <c r="D325" s="20"/>
      <c r="E325" s="18">
        <f>G325*E322</f>
        <v>13.693009118541035</v>
      </c>
      <c r="F325" s="18">
        <f>E325*(365.25/7)</f>
        <v>714.4816543638733</v>
      </c>
      <c r="G325" s="18">
        <v>0.51671732522796354</v>
      </c>
      <c r="I325" s="18">
        <f>F325*H326</f>
        <v>5.5955638064022907E-2</v>
      </c>
    </row>
    <row r="326" spans="1:9">
      <c r="A326" s="18"/>
      <c r="D326" s="3" t="s">
        <v>194</v>
      </c>
      <c r="H326" s="19">
        <f>B552</f>
        <v>7.83164098367817E-5</v>
      </c>
    </row>
    <row r="327" spans="1:9">
      <c r="A327" s="18"/>
      <c r="C327" s="20" t="s">
        <v>195</v>
      </c>
      <c r="D327" s="20"/>
      <c r="E327" s="18">
        <f>G327*E322</f>
        <v>1.8525835866261398</v>
      </c>
      <c r="F327" s="18">
        <f>E327*(365.25/7)</f>
        <v>96.665165002171079</v>
      </c>
      <c r="G327" s="18">
        <v>6.9908814589665649E-2</v>
      </c>
      <c r="I327" s="18">
        <f>F327*H328</f>
        <v>7.4425850624594463E-3</v>
      </c>
    </row>
    <row r="328" spans="1:9">
      <c r="A328" s="18"/>
      <c r="D328" s="3" t="s">
        <v>196</v>
      </c>
      <c r="H328" s="19">
        <f>B536</f>
        <v>7.6993455318596804E-5</v>
      </c>
    </row>
    <row r="329" spans="1:9">
      <c r="A329" s="18"/>
      <c r="C329" s="20" t="s">
        <v>197</v>
      </c>
      <c r="D329" s="20"/>
      <c r="E329" s="18">
        <f>G329*E322</f>
        <v>3.6246200607902739</v>
      </c>
      <c r="F329" s="18">
        <f>E329*(365.25/7)</f>
        <v>189.12749674337823</v>
      </c>
      <c r="G329" s="18">
        <v>0.13677811550151978</v>
      </c>
      <c r="I329" s="18">
        <f>F329*H330</f>
        <v>1.0054679541133019E-2</v>
      </c>
    </row>
    <row r="330" spans="1:9">
      <c r="A330" s="18"/>
      <c r="D330" s="3" t="s">
        <v>198</v>
      </c>
      <c r="H330" s="19">
        <f>B554</f>
        <v>5.3163499302144998E-5</v>
      </c>
    </row>
    <row r="331" spans="1:9" s="20" customFormat="1">
      <c r="B331" s="20" t="s">
        <v>199</v>
      </c>
      <c r="E331" s="20">
        <f>E48</f>
        <v>9.1</v>
      </c>
      <c r="F331" s="20">
        <f>E331*(365.25/7)</f>
        <v>474.82499999999999</v>
      </c>
      <c r="G331" s="20">
        <v>1.0098039215686276</v>
      </c>
      <c r="H331" s="30"/>
      <c r="I331" s="20">
        <f>SUM(I332:I334,I335)</f>
        <v>0.20344088380454561</v>
      </c>
    </row>
    <row r="332" spans="1:9">
      <c r="A332" s="18"/>
      <c r="C332" s="20" t="s">
        <v>200</v>
      </c>
      <c r="D332" s="20"/>
      <c r="E332" s="18">
        <f>G332*E331</f>
        <v>2.9441176470588237</v>
      </c>
      <c r="F332" s="18">
        <f>E332*(365.25/7)</f>
        <v>153.61985294117648</v>
      </c>
      <c r="G332" s="18">
        <v>0.3235294117647059</v>
      </c>
      <c r="I332" s="18">
        <f>F332*$H$336</f>
        <v>6.5180088985922383E-2</v>
      </c>
    </row>
    <row r="333" spans="1:9">
      <c r="A333" s="18"/>
      <c r="C333" s="20" t="s">
        <v>201</v>
      </c>
      <c r="D333" s="20"/>
      <c r="E333" s="18">
        <f>G333*E331</f>
        <v>2.9441176470588237</v>
      </c>
      <c r="F333" s="18">
        <f>E333*(365.25/7)</f>
        <v>153.61985294117648</v>
      </c>
      <c r="G333" s="18">
        <v>0.3235294117647059</v>
      </c>
      <c r="I333" s="18">
        <f>F333*$H$336</f>
        <v>6.5180088985922383E-2</v>
      </c>
    </row>
    <row r="334" spans="1:9">
      <c r="A334" s="18"/>
      <c r="C334" s="20" t="s">
        <v>202</v>
      </c>
      <c r="D334" s="20"/>
      <c r="E334" s="18">
        <f>G334*E331</f>
        <v>0.98137254901960802</v>
      </c>
      <c r="F334" s="18">
        <f>E334*(365.25/7)</f>
        <v>51.206617647058835</v>
      </c>
      <c r="G334" s="18">
        <v>0.10784313725490198</v>
      </c>
      <c r="I334" s="18">
        <f>F334*$H$336</f>
        <v>2.1726696328640795E-2</v>
      </c>
    </row>
    <row r="335" spans="1:9">
      <c r="A335" s="18"/>
      <c r="C335" s="20" t="s">
        <v>203</v>
      </c>
      <c r="D335" s="20"/>
      <c r="E335" s="18">
        <f>G335*E331</f>
        <v>2.3196078431372551</v>
      </c>
      <c r="F335" s="18">
        <f>E335*(365.25/7)</f>
        <v>121.03382352941178</v>
      </c>
      <c r="G335" s="18">
        <v>0.25490196078431376</v>
      </c>
      <c r="I335" s="18">
        <f>F335*$H$336</f>
        <v>5.1354009504060057E-2</v>
      </c>
    </row>
    <row r="336" spans="1:9">
      <c r="A336" s="18"/>
      <c r="C336" s="20"/>
      <c r="D336" s="31" t="s">
        <v>204</v>
      </c>
      <c r="H336" s="19">
        <f>B471</f>
        <v>4.2429469718917702E-4</v>
      </c>
    </row>
    <row r="337" spans="1:9" s="20" customFormat="1">
      <c r="B337" s="20" t="s">
        <v>205</v>
      </c>
      <c r="E337" s="20">
        <f>E49</f>
        <v>3.9</v>
      </c>
      <c r="F337" s="20">
        <f>E337*(365.25/7)</f>
        <v>203.49642857142857</v>
      </c>
      <c r="G337" s="20">
        <v>1</v>
      </c>
      <c r="H337" s="30"/>
      <c r="I337" s="20">
        <f>F337*H339</f>
        <v>4.0877997682075902E-2</v>
      </c>
    </row>
    <row r="338" spans="1:9">
      <c r="A338" s="18"/>
      <c r="C338" s="20" t="s">
        <v>205</v>
      </c>
      <c r="D338" s="20"/>
      <c r="E338" s="18">
        <f>G338*E337</f>
        <v>3.9</v>
      </c>
      <c r="F338" s="18">
        <f>E338*(365.25/7)</f>
        <v>203.49642857142857</v>
      </c>
      <c r="G338" s="18">
        <v>1</v>
      </c>
    </row>
    <row r="339" spans="1:9">
      <c r="A339" s="18"/>
      <c r="C339" s="20"/>
      <c r="D339" s="31" t="s">
        <v>206</v>
      </c>
      <c r="H339" s="19">
        <f>B509</f>
        <v>2.0087820690045899E-4</v>
      </c>
    </row>
    <row r="340" spans="1:9" s="20" customFormat="1">
      <c r="B340" s="20" t="s">
        <v>207</v>
      </c>
      <c r="E340" s="20">
        <f>(E346-SUM(E343,E337,E331,E322,E314,E304))/2</f>
        <v>4.4499999999999957</v>
      </c>
      <c r="F340" s="20">
        <f>E340*(365.25/7)</f>
        <v>232.19464285714264</v>
      </c>
      <c r="G340" s="20">
        <v>1</v>
      </c>
      <c r="H340" s="30"/>
      <c r="I340" s="20">
        <f>F340*H342</f>
        <v>4.6642843509035282E-2</v>
      </c>
    </row>
    <row r="341" spans="1:9">
      <c r="A341" s="18"/>
      <c r="C341" s="20" t="s">
        <v>207</v>
      </c>
      <c r="D341" s="20"/>
      <c r="E341" s="18">
        <f>G341*E340</f>
        <v>4.4499999999999957</v>
      </c>
      <c r="F341" s="18">
        <f>E341*(365.25/7)</f>
        <v>232.19464285714264</v>
      </c>
      <c r="G341" s="18">
        <v>1</v>
      </c>
    </row>
    <row r="342" spans="1:9">
      <c r="A342" s="18"/>
      <c r="C342" s="20"/>
      <c r="D342" s="31" t="s">
        <v>206</v>
      </c>
      <c r="H342" s="19">
        <f>B509</f>
        <v>2.0087820690045899E-4</v>
      </c>
    </row>
    <row r="343" spans="1:9" s="20" customFormat="1">
      <c r="B343" s="20" t="s">
        <v>208</v>
      </c>
      <c r="E343" s="20">
        <f>E51</f>
        <v>2.2999999999999998</v>
      </c>
      <c r="F343" s="20">
        <f>E343*(365.25/7)</f>
        <v>120.01071428571429</v>
      </c>
      <c r="G343" s="20">
        <v>1</v>
      </c>
      <c r="H343" s="30"/>
      <c r="I343" s="20">
        <f>F343*H345</f>
        <v>2.4107537094557582E-2</v>
      </c>
    </row>
    <row r="344" spans="1:9">
      <c r="A344" s="18"/>
      <c r="C344" s="20" t="s">
        <v>208</v>
      </c>
      <c r="D344" s="20"/>
      <c r="E344" s="18">
        <f>G344*E343</f>
        <v>2.2999999999999998</v>
      </c>
      <c r="F344" s="18">
        <f>E344*(365.25/7)</f>
        <v>120.01071428571429</v>
      </c>
      <c r="G344" s="18">
        <v>1</v>
      </c>
    </row>
    <row r="345" spans="1:9">
      <c r="A345" s="18"/>
      <c r="C345" s="20"/>
      <c r="D345" s="31" t="s">
        <v>206</v>
      </c>
      <c r="H345" s="19">
        <f>B509</f>
        <v>2.0087820690045899E-4</v>
      </c>
    </row>
    <row r="346" spans="1:9" s="25" customFormat="1">
      <c r="A346" s="25" t="s">
        <v>209</v>
      </c>
      <c r="E346" s="25">
        <f>E43</f>
        <v>80.3</v>
      </c>
      <c r="F346" s="25">
        <f>E346*(365.25/7)</f>
        <v>4189.9392857142857</v>
      </c>
      <c r="H346" s="27"/>
      <c r="I346" s="25">
        <f>SUM(I304,I311,I314,I322,I331,I337,I340,I343)</f>
        <v>0.78589390323205266</v>
      </c>
    </row>
    <row r="347" spans="1:9">
      <c r="C347" s="20"/>
      <c r="D347" s="20"/>
      <c r="F347" s="20"/>
    </row>
    <row r="348" spans="1:9" s="20" customFormat="1">
      <c r="A348" s="20" t="s">
        <v>210</v>
      </c>
      <c r="H348" s="30"/>
    </row>
    <row r="349" spans="1:9" s="20" customFormat="1">
      <c r="B349" s="20" t="s">
        <v>211</v>
      </c>
      <c r="E349" s="20">
        <v>0</v>
      </c>
      <c r="F349" s="20">
        <f>E349*(365.25/7)</f>
        <v>0</v>
      </c>
      <c r="G349" s="20">
        <v>1</v>
      </c>
      <c r="H349" s="30"/>
      <c r="I349" s="20">
        <f>F349*H351</f>
        <v>0</v>
      </c>
    </row>
    <row r="350" spans="1:9">
      <c r="C350" s="20" t="s">
        <v>211</v>
      </c>
      <c r="D350" s="20"/>
      <c r="E350" s="18">
        <f>G350*E349</f>
        <v>0</v>
      </c>
      <c r="F350" s="18">
        <f>E350*(365.25/7)</f>
        <v>0</v>
      </c>
      <c r="G350" s="18">
        <v>1</v>
      </c>
    </row>
    <row r="351" spans="1:9">
      <c r="C351" s="20"/>
      <c r="D351" s="31" t="s">
        <v>212</v>
      </c>
      <c r="H351" s="19">
        <f>B545</f>
        <v>5.0201254900354902E-5</v>
      </c>
    </row>
    <row r="352" spans="1:9" s="20" customFormat="1">
      <c r="B352" s="20" t="s">
        <v>213</v>
      </c>
      <c r="E352" s="20">
        <v>0</v>
      </c>
      <c r="F352" s="20">
        <f>E352*(365.25/7)</f>
        <v>0</v>
      </c>
      <c r="G352" s="20">
        <v>1</v>
      </c>
      <c r="H352" s="30"/>
      <c r="I352" s="20">
        <f>F352*H354</f>
        <v>0</v>
      </c>
    </row>
    <row r="353" spans="1:9">
      <c r="C353" s="20" t="s">
        <v>213</v>
      </c>
      <c r="D353" s="20"/>
      <c r="E353" s="18">
        <f>G353*E352</f>
        <v>0</v>
      </c>
      <c r="F353" s="18">
        <f>E353*(365.25/7)</f>
        <v>0</v>
      </c>
      <c r="G353" s="18">
        <v>1</v>
      </c>
    </row>
    <row r="354" spans="1:9">
      <c r="C354" s="20"/>
      <c r="D354" s="31" t="s">
        <v>214</v>
      </c>
      <c r="H354" s="19">
        <f>B546</f>
        <v>6.5532644314399599E-5</v>
      </c>
    </row>
    <row r="355" spans="1:9" s="20" customFormat="1">
      <c r="B355" s="20" t="s">
        <v>215</v>
      </c>
      <c r="E355" s="20">
        <v>0</v>
      </c>
      <c r="F355" s="20">
        <f>E355*(365.25/7)</f>
        <v>0</v>
      </c>
      <c r="G355" s="20">
        <v>1</v>
      </c>
      <c r="H355" s="30"/>
      <c r="I355" s="20">
        <f>F355*H357</f>
        <v>0</v>
      </c>
    </row>
    <row r="356" spans="1:9">
      <c r="C356" s="20" t="s">
        <v>215</v>
      </c>
      <c r="D356" s="20"/>
      <c r="E356" s="18">
        <f>G356*E355</f>
        <v>0</v>
      </c>
      <c r="F356" s="18">
        <f>E356*(365.25/7)</f>
        <v>0</v>
      </c>
      <c r="G356" s="18">
        <v>1</v>
      </c>
    </row>
    <row r="357" spans="1:9">
      <c r="C357" s="20"/>
      <c r="D357" s="31" t="s">
        <v>216</v>
      </c>
      <c r="H357" s="19">
        <f>B547</f>
        <v>1.1039136985490801E-4</v>
      </c>
    </row>
    <row r="358" spans="1:9" s="20" customFormat="1">
      <c r="B358" s="20" t="s">
        <v>217</v>
      </c>
      <c r="E358" s="20">
        <v>0</v>
      </c>
      <c r="F358" s="20">
        <f>E358*(365.25/7)</f>
        <v>0</v>
      </c>
      <c r="G358" s="20">
        <v>1</v>
      </c>
      <c r="H358" s="30"/>
      <c r="I358" s="20">
        <f>F358*H360</f>
        <v>0</v>
      </c>
    </row>
    <row r="359" spans="1:9">
      <c r="C359" s="20" t="s">
        <v>217</v>
      </c>
      <c r="D359" s="20"/>
      <c r="E359" s="18">
        <f>G359*E358</f>
        <v>0</v>
      </c>
      <c r="F359" s="18">
        <f>E359*(365.25/7)</f>
        <v>0</v>
      </c>
      <c r="G359" s="18">
        <v>1</v>
      </c>
    </row>
    <row r="360" spans="1:9">
      <c r="C360" s="20"/>
      <c r="D360" s="31" t="s">
        <v>218</v>
      </c>
      <c r="H360" s="19">
        <f>B548</f>
        <v>1.0301268784132101E-4</v>
      </c>
    </row>
    <row r="361" spans="1:9" s="25" customFormat="1">
      <c r="A361" s="25" t="s">
        <v>219</v>
      </c>
      <c r="E361" s="25">
        <v>0</v>
      </c>
      <c r="F361" s="25">
        <f>E361*(365.25/7)</f>
        <v>0</v>
      </c>
      <c r="H361" s="34"/>
      <c r="I361" s="26">
        <f>SUM(I349,I352,I355,I358)</f>
        <v>0</v>
      </c>
    </row>
    <row r="362" spans="1:9">
      <c r="C362" s="20"/>
      <c r="D362" s="20"/>
      <c r="F362" s="20"/>
    </row>
    <row r="363" spans="1:9" s="20" customFormat="1">
      <c r="A363" s="20" t="s">
        <v>220</v>
      </c>
      <c r="H363" s="30"/>
    </row>
    <row r="364" spans="1:9" s="20" customFormat="1">
      <c r="B364" s="20" t="s">
        <v>221</v>
      </c>
      <c r="E364" s="20">
        <f>E54</f>
        <v>16.899999999999999</v>
      </c>
      <c r="F364" s="20">
        <f>E364*(365.25/7)</f>
        <v>881.81785714285706</v>
      </c>
      <c r="G364" s="20">
        <v>0.98571428571428577</v>
      </c>
      <c r="H364" s="30"/>
      <c r="I364" s="20">
        <f>SUM(I365,I367,I369)</f>
        <v>5.6991256062770411E-2</v>
      </c>
    </row>
    <row r="365" spans="1:9">
      <c r="C365" s="20" t="s">
        <v>222</v>
      </c>
      <c r="D365" s="20"/>
      <c r="E365" s="18">
        <f>G365*E364</f>
        <v>6.116190476190476</v>
      </c>
      <c r="F365" s="18">
        <f>E365*(365.25/7)</f>
        <v>319.13408163265308</v>
      </c>
      <c r="G365" s="18">
        <v>0.3619047619047619</v>
      </c>
      <c r="I365" s="18">
        <f>F365*H366</f>
        <v>2.0063222180341532E-2</v>
      </c>
    </row>
    <row r="366" spans="1:9">
      <c r="C366" s="20"/>
      <c r="D366" s="31" t="s">
        <v>223</v>
      </c>
      <c r="H366" s="19">
        <f>B556</f>
        <v>6.2867688959137197E-5</v>
      </c>
    </row>
    <row r="367" spans="1:9">
      <c r="C367" s="20" t="s">
        <v>224</v>
      </c>
      <c r="D367" s="20">
        <f>F364-SUM(F365,F369)</f>
        <v>12.597397959183581</v>
      </c>
      <c r="E367" s="18" t="s">
        <v>41</v>
      </c>
      <c r="F367" s="20" t="e">
        <f>E367*(365.25/7)</f>
        <v>#VALUE!</v>
      </c>
      <c r="G367" s="18">
        <v>1.4285714285714235E-2</v>
      </c>
      <c r="I367" s="18">
        <f>D367*H368</f>
        <v>2.3453745978928176E-3</v>
      </c>
    </row>
    <row r="368" spans="1:9">
      <c r="C368" s="20"/>
      <c r="D368" s="31" t="s">
        <v>116</v>
      </c>
      <c r="F368" s="20"/>
      <c r="H368" s="19">
        <f>B482</f>
        <v>1.86179289206548E-4</v>
      </c>
    </row>
    <row r="369" spans="1:9">
      <c r="C369" s="20" t="s">
        <v>225</v>
      </c>
      <c r="D369" s="20"/>
      <c r="E369" s="18">
        <f>G369*E364</f>
        <v>10.542380952380952</v>
      </c>
      <c r="F369" s="18">
        <f>E369*(365.25/7)</f>
        <v>550.08637755102041</v>
      </c>
      <c r="G369" s="18">
        <v>0.62380952380952381</v>
      </c>
      <c r="I369" s="18">
        <f>F369*H370</f>
        <v>3.4582659284536063E-2</v>
      </c>
    </row>
    <row r="370" spans="1:9">
      <c r="C370" s="20"/>
      <c r="D370" s="29" t="s">
        <v>223</v>
      </c>
      <c r="H370" s="19">
        <f>B556</f>
        <v>6.2867688959137197E-5</v>
      </c>
    </row>
    <row r="371" spans="1:9" s="20" customFormat="1">
      <c r="B371" s="20" t="s">
        <v>226</v>
      </c>
      <c r="E371" s="20" t="s">
        <v>41</v>
      </c>
      <c r="F371" s="20" t="e">
        <f>E371*(365.25/7)</f>
        <v>#VALUE!</v>
      </c>
      <c r="G371" s="20">
        <v>1</v>
      </c>
      <c r="H371" s="30"/>
      <c r="I371" s="20">
        <f>0</f>
        <v>0</v>
      </c>
    </row>
    <row r="372" spans="1:9">
      <c r="C372" s="20" t="s">
        <v>226</v>
      </c>
      <c r="D372" s="20"/>
      <c r="E372" s="18" t="s">
        <v>41</v>
      </c>
      <c r="F372" s="20" t="e">
        <f>E372*(365.25/7)</f>
        <v>#VALUE!</v>
      </c>
      <c r="G372" s="18">
        <v>1</v>
      </c>
    </row>
    <row r="373" spans="1:9" s="20" customFormat="1">
      <c r="B373" s="20" t="s">
        <v>227</v>
      </c>
      <c r="E373" s="20">
        <f>E56</f>
        <v>9.6</v>
      </c>
      <c r="F373" s="20">
        <f>E373*(365.25/7)</f>
        <v>500.91428571428571</v>
      </c>
      <c r="G373" s="20">
        <v>0.99310344827586206</v>
      </c>
      <c r="H373" s="30"/>
      <c r="I373" s="20">
        <f>SUM(I374,I375)</f>
        <v>8.705757684623272E-2</v>
      </c>
    </row>
    <row r="374" spans="1:9">
      <c r="C374" s="20" t="s">
        <v>228</v>
      </c>
      <c r="D374" s="20"/>
      <c r="E374" s="18">
        <f>G374*E373</f>
        <v>2.0524137931034483</v>
      </c>
      <c r="F374" s="18">
        <f>E374*(365.25/7)</f>
        <v>107.0920197044335</v>
      </c>
      <c r="G374" s="18">
        <v>0.21379310344827587</v>
      </c>
      <c r="I374" s="18">
        <f>F374*H376</f>
        <v>1.8741561682175098E-2</v>
      </c>
    </row>
    <row r="375" spans="1:9">
      <c r="C375" s="20" t="s">
        <v>229</v>
      </c>
      <c r="D375" s="20"/>
      <c r="E375" s="18">
        <f>G375*E373</f>
        <v>7.4813793103448276</v>
      </c>
      <c r="F375" s="18">
        <f>E375*(365.25/7)</f>
        <v>390.36768472906408</v>
      </c>
      <c r="G375" s="18">
        <v>0.77931034482758621</v>
      </c>
      <c r="I375" s="18">
        <f>F375*H376</f>
        <v>6.8316015164057622E-2</v>
      </c>
    </row>
    <row r="376" spans="1:9">
      <c r="C376" s="20"/>
      <c r="D376" s="31" t="s">
        <v>120</v>
      </c>
      <c r="H376" s="19">
        <f>B485</f>
        <v>1.7500427887998099E-4</v>
      </c>
      <c r="I376" s="33"/>
    </row>
    <row r="377" spans="1:9" s="20" customFormat="1">
      <c r="B377" s="20" t="s">
        <v>230</v>
      </c>
      <c r="E377" s="20">
        <f>E57</f>
        <v>41.9</v>
      </c>
      <c r="F377" s="20">
        <f>E377*(365.25/7)</f>
        <v>2186.2821428571428</v>
      </c>
      <c r="G377" s="20">
        <v>0.99760191846522783</v>
      </c>
      <c r="H377" s="30"/>
      <c r="I377" s="20">
        <f>SUM(I378,I380,I381,I382,I383,I384,I385)</f>
        <v>8.9508843115303272E-2</v>
      </c>
    </row>
    <row r="378" spans="1:9">
      <c r="A378" s="18"/>
      <c r="C378" s="20" t="s">
        <v>231</v>
      </c>
      <c r="D378" s="20"/>
      <c r="E378" s="18">
        <f>G378*E377</f>
        <v>6.9330935251798556</v>
      </c>
      <c r="F378" s="18">
        <f>E378*(365.25/7)</f>
        <v>361.75891572456317</v>
      </c>
      <c r="G378" s="18">
        <v>0.16546762589928057</v>
      </c>
      <c r="I378" s="18">
        <f>F378*H379</f>
        <v>1.4325851563664373E-2</v>
      </c>
    </row>
    <row r="379" spans="1:9">
      <c r="A379" s="18"/>
      <c r="C379" s="20"/>
      <c r="D379" s="3" t="s">
        <v>231</v>
      </c>
      <c r="H379" s="19">
        <f>B524</f>
        <v>3.9600548710655201E-5</v>
      </c>
    </row>
    <row r="380" spans="1:9">
      <c r="A380" s="18"/>
      <c r="C380" s="20" t="s">
        <v>232</v>
      </c>
      <c r="D380" s="20"/>
      <c r="E380" s="18">
        <f>G380*E377</f>
        <v>2.7129496402877695</v>
      </c>
      <c r="F380" s="18">
        <f t="shared" ref="F380:F385" si="2">E380*(365.25/7)</f>
        <v>141.55783658787254</v>
      </c>
      <c r="G380" s="18">
        <v>6.4748201438848921E-2</v>
      </c>
      <c r="I380" s="18">
        <f>F380*H386</f>
        <v>5.8499734060353031E-3</v>
      </c>
    </row>
    <row r="381" spans="1:9">
      <c r="A381" s="18"/>
      <c r="C381" s="20" t="s">
        <v>233</v>
      </c>
      <c r="D381" s="20"/>
      <c r="E381" s="18">
        <f>G381*E377</f>
        <v>2.110071942446043</v>
      </c>
      <c r="F381" s="18">
        <f t="shared" si="2"/>
        <v>110.10053956834533</v>
      </c>
      <c r="G381" s="18">
        <v>5.0359712230215826E-2</v>
      </c>
      <c r="I381" s="18">
        <f>F381*H386</f>
        <v>4.5499793158052361E-3</v>
      </c>
    </row>
    <row r="382" spans="1:9">
      <c r="A382" s="18"/>
      <c r="C382" s="20" t="s">
        <v>234</v>
      </c>
      <c r="D382" s="20"/>
      <c r="E382" s="18">
        <f>G382*E377</f>
        <v>6.9330935251798556</v>
      </c>
      <c r="F382" s="18">
        <f t="shared" si="2"/>
        <v>361.75891572456317</v>
      </c>
      <c r="G382" s="18">
        <v>0.16546762589928057</v>
      </c>
      <c r="I382" s="18">
        <f>F382*$H$386</f>
        <v>1.4949932037645774E-2</v>
      </c>
    </row>
    <row r="383" spans="1:9">
      <c r="A383" s="18"/>
      <c r="C383" s="20" t="s">
        <v>235</v>
      </c>
      <c r="D383" s="20"/>
      <c r="E383" s="18">
        <f>G383*E377</f>
        <v>9.1436450839328529</v>
      </c>
      <c r="F383" s="18">
        <f t="shared" si="2"/>
        <v>477.10233812949639</v>
      </c>
      <c r="G383" s="18">
        <v>0.21822541966426856</v>
      </c>
      <c r="I383" s="18">
        <f>F383*H386</f>
        <v>1.9716577035156023E-2</v>
      </c>
    </row>
    <row r="384" spans="1:9">
      <c r="A384" s="18"/>
      <c r="C384" s="20" t="s">
        <v>236</v>
      </c>
      <c r="D384" s="20"/>
      <c r="E384" s="18">
        <f>G384*E377</f>
        <v>11.354196642685849</v>
      </c>
      <c r="F384" s="18">
        <f t="shared" si="2"/>
        <v>592.4457605344295</v>
      </c>
      <c r="G384" s="18">
        <v>0.27098321342925658</v>
      </c>
      <c r="I384" s="18">
        <f>F384*H386</f>
        <v>2.4483222032666268E-2</v>
      </c>
    </row>
    <row r="385" spans="1:9">
      <c r="A385" s="18"/>
      <c r="C385" s="20" t="s">
        <v>237</v>
      </c>
      <c r="D385" s="20"/>
      <c r="E385" s="18">
        <f>G385*E377</f>
        <v>2.6124700239808152</v>
      </c>
      <c r="F385" s="18">
        <f t="shared" si="2"/>
        <v>136.31495375128469</v>
      </c>
      <c r="G385" s="18">
        <v>6.235011990407674E-2</v>
      </c>
      <c r="I385" s="18">
        <f>F385*H386</f>
        <v>5.6333077243302925E-3</v>
      </c>
    </row>
    <row r="386" spans="1:9">
      <c r="A386" s="18"/>
      <c r="C386" s="20"/>
      <c r="D386" s="3" t="s">
        <v>238</v>
      </c>
      <c r="H386" s="19">
        <f>B525</f>
        <v>4.1325676819056998E-5</v>
      </c>
    </row>
    <row r="387" spans="1:9" s="20" customFormat="1">
      <c r="B387" s="20" t="s">
        <v>239</v>
      </c>
      <c r="E387" s="20">
        <f>E58</f>
        <v>5.7</v>
      </c>
      <c r="F387" s="20">
        <f>E387*(365.25/7)</f>
        <v>297.41785714285714</v>
      </c>
      <c r="G387" s="20">
        <v>1</v>
      </c>
      <c r="H387" s="30"/>
      <c r="I387" s="20">
        <f>F387*H390</f>
        <v>1.1466272996426077E-2</v>
      </c>
    </row>
    <row r="388" spans="1:9">
      <c r="A388" s="18"/>
      <c r="C388" s="20" t="s">
        <v>240</v>
      </c>
      <c r="D388" s="20"/>
      <c r="E388" s="18">
        <f>G388*E387</f>
        <v>5.7</v>
      </c>
      <c r="F388" s="18">
        <f>E388*(365.25/7)</f>
        <v>297.41785714285714</v>
      </c>
      <c r="G388" s="18">
        <v>1</v>
      </c>
    </row>
    <row r="389" spans="1:9">
      <c r="A389" s="18"/>
      <c r="C389" s="20" t="s">
        <v>241</v>
      </c>
      <c r="D389" s="20"/>
      <c r="E389" s="18" t="s">
        <v>242</v>
      </c>
      <c r="F389" s="18" t="e">
        <f>E389*(365.25/7)</f>
        <v>#VALUE!</v>
      </c>
    </row>
    <row r="390" spans="1:9">
      <c r="A390" s="18"/>
      <c r="C390" s="20"/>
      <c r="D390" s="31" t="s">
        <v>243</v>
      </c>
      <c r="H390" s="19">
        <f>B523</f>
        <v>3.8552738919501202E-5</v>
      </c>
    </row>
    <row r="391" spans="1:9" s="20" customFormat="1">
      <c r="B391" s="20" t="s">
        <v>244</v>
      </c>
      <c r="E391" s="20">
        <f>E400-SUM(E364,E373,E377,E387)</f>
        <v>3.1999999999999886</v>
      </c>
      <c r="F391" s="20">
        <f>E391*(365.25/7)</f>
        <v>166.97142857142799</v>
      </c>
      <c r="G391" s="20">
        <v>1</v>
      </c>
      <c r="H391" s="30"/>
      <c r="I391" s="20">
        <f>SUM(I392,I394,I398)</f>
        <v>1.3519485876652564E-2</v>
      </c>
    </row>
    <row r="392" spans="1:9">
      <c r="A392" s="18"/>
      <c r="C392" s="20" t="s">
        <v>245</v>
      </c>
      <c r="D392" s="20"/>
      <c r="E392" s="18">
        <f>G392*E391</f>
        <v>0.59259259259259056</v>
      </c>
      <c r="F392" s="18">
        <f>E392*(365.25/7)</f>
        <v>30.920634920634814</v>
      </c>
      <c r="G392" s="18">
        <v>0.1851851851851852</v>
      </c>
      <c r="I392" s="18">
        <f>F392*H393</f>
        <v>3.0444651746405847E-3</v>
      </c>
    </row>
    <row r="393" spans="1:9">
      <c r="A393" s="18"/>
      <c r="C393" s="20"/>
      <c r="D393" s="31" t="s">
        <v>246</v>
      </c>
      <c r="H393" s="19">
        <f>B557</f>
        <v>9.8460629364659905E-5</v>
      </c>
    </row>
    <row r="394" spans="1:9">
      <c r="C394" s="20" t="s">
        <v>247</v>
      </c>
      <c r="D394" s="20"/>
      <c r="E394" s="18">
        <f>G394*E391</f>
        <v>0.67160493827160261</v>
      </c>
      <c r="F394" s="18">
        <f>E394*(365.25/7)</f>
        <v>35.043386243386124</v>
      </c>
      <c r="G394" s="18">
        <v>0.20987654320987656</v>
      </c>
      <c r="I394" s="18">
        <f>F394*H395</f>
        <v>2.6981113929424793E-3</v>
      </c>
    </row>
    <row r="395" spans="1:9">
      <c r="C395" s="20"/>
      <c r="D395" s="31" t="s">
        <v>196</v>
      </c>
      <c r="H395" s="19">
        <f>B536</f>
        <v>7.6993455318596804E-5</v>
      </c>
    </row>
    <row r="396" spans="1:9">
      <c r="C396" s="20" t="s">
        <v>248</v>
      </c>
      <c r="D396" s="32">
        <f>F391-SUM(F392,F394,F398)</f>
        <v>0</v>
      </c>
      <c r="E396" s="18" t="s">
        <v>41</v>
      </c>
      <c r="F396" s="18" t="e">
        <f>E396*(365.25/7)</f>
        <v>#VALUE!</v>
      </c>
      <c r="G396" s="18">
        <v>0</v>
      </c>
      <c r="I396" s="18">
        <v>0</v>
      </c>
    </row>
    <row r="397" spans="1:9">
      <c r="C397" s="20"/>
      <c r="D397" s="31" t="s">
        <v>248</v>
      </c>
      <c r="H397" s="19">
        <f>B531</f>
        <v>1.15280506405685E-4</v>
      </c>
    </row>
    <row r="398" spans="1:9">
      <c r="C398" s="20" t="s">
        <v>249</v>
      </c>
      <c r="D398" s="20"/>
      <c r="E398" s="18">
        <f>G398*E391</f>
        <v>1.9358024691357956</v>
      </c>
      <c r="F398" s="18">
        <f>E398*(365.25/7)</f>
        <v>101.00740740740706</v>
      </c>
      <c r="G398" s="18">
        <v>0.60493827160493829</v>
      </c>
      <c r="I398" s="18">
        <f>F398*H399</f>
        <v>7.7769093090694994E-3</v>
      </c>
    </row>
    <row r="399" spans="1:9">
      <c r="C399" s="20"/>
      <c r="D399" s="31" t="s">
        <v>196</v>
      </c>
      <c r="H399" s="19">
        <f>B536</f>
        <v>7.6993455318596804E-5</v>
      </c>
    </row>
    <row r="400" spans="1:9" s="25" customFormat="1">
      <c r="A400" s="25" t="s">
        <v>250</v>
      </c>
      <c r="E400" s="25">
        <f>E53</f>
        <v>77.3</v>
      </c>
      <c r="F400" s="25">
        <f>E400*(365.25/7)</f>
        <v>4033.4035714285715</v>
      </c>
      <c r="H400" s="27"/>
      <c r="I400" s="25">
        <f>SUM(I364,I371,I373,I377,I387,I391)</f>
        <v>0.25854343489738507</v>
      </c>
    </row>
    <row r="401" spans="1:9">
      <c r="C401" s="20"/>
      <c r="D401" s="20"/>
      <c r="F401" s="20"/>
    </row>
    <row r="402" spans="1:9" s="20" customFormat="1">
      <c r="A402" s="20" t="s">
        <v>251</v>
      </c>
      <c r="H402" s="30"/>
    </row>
    <row r="403" spans="1:9" s="20" customFormat="1">
      <c r="B403" s="20" t="s">
        <v>252</v>
      </c>
      <c r="E403" s="20">
        <f>E61</f>
        <v>51.8</v>
      </c>
      <c r="F403" s="20">
        <f>E403*(365.25/7)</f>
        <v>2702.85</v>
      </c>
      <c r="G403" s="20">
        <v>0.9659574468085107</v>
      </c>
      <c r="H403" s="30"/>
      <c r="I403" s="20">
        <f>F403*H408</f>
        <v>0.10420227038857383</v>
      </c>
    </row>
    <row r="404" spans="1:9">
      <c r="C404" s="20" t="s">
        <v>253</v>
      </c>
      <c r="D404" s="20"/>
      <c r="E404" s="18">
        <f>G404*E403</f>
        <v>47.68539007092199</v>
      </c>
      <c r="F404" s="18">
        <f>E404*(365.25/7)</f>
        <v>2488.1555319148938</v>
      </c>
      <c r="G404" s="18">
        <v>0.92056737588652493</v>
      </c>
    </row>
    <row r="405" spans="1:9">
      <c r="C405" s="20" t="s">
        <v>254</v>
      </c>
      <c r="D405" s="20"/>
      <c r="E405" s="18">
        <f>G405*E403</f>
        <v>2.3512056737588654</v>
      </c>
      <c r="F405" s="18">
        <f>E405*(365.25/7)</f>
        <v>122.68255319148938</v>
      </c>
      <c r="G405" s="18">
        <v>4.5390070921985819E-2</v>
      </c>
    </row>
    <row r="406" spans="1:9">
      <c r="C406" s="20" t="s">
        <v>255</v>
      </c>
      <c r="D406" s="20"/>
      <c r="E406" s="18" t="s">
        <v>41</v>
      </c>
      <c r="F406" s="18" t="e">
        <f>E406*(365.25/7)</f>
        <v>#VALUE!</v>
      </c>
      <c r="G406" s="18">
        <v>3.40425531914893E-2</v>
      </c>
    </row>
    <row r="407" spans="1:9">
      <c r="C407" s="20" t="s">
        <v>256</v>
      </c>
      <c r="D407" s="20"/>
      <c r="E407" s="18">
        <f>G407*E403</f>
        <v>1.61645390070922</v>
      </c>
      <c r="F407" s="18">
        <f>E407*(365.25/7)</f>
        <v>84.344255319148942</v>
      </c>
      <c r="G407" s="18">
        <v>3.1205673758865252E-2</v>
      </c>
    </row>
    <row r="408" spans="1:9">
      <c r="C408" s="20"/>
      <c r="D408" s="31" t="s">
        <v>243</v>
      </c>
      <c r="H408" s="19">
        <f>B523</f>
        <v>3.8552738919501202E-5</v>
      </c>
    </row>
    <row r="409" spans="1:9" s="20" customFormat="1">
      <c r="B409" s="20" t="s">
        <v>257</v>
      </c>
      <c r="E409" s="20">
        <f>E62</f>
        <v>6.1</v>
      </c>
      <c r="F409" s="20">
        <f>E409*(365.25/7)</f>
        <v>318.28928571428571</v>
      </c>
      <c r="G409" s="20">
        <v>1</v>
      </c>
      <c r="H409" s="30"/>
      <c r="I409" s="20">
        <f>F409*H411</f>
        <v>1.2270923733017381E-2</v>
      </c>
    </row>
    <row r="410" spans="1:9">
      <c r="C410" s="20" t="s">
        <v>257</v>
      </c>
      <c r="D410" s="20"/>
      <c r="E410" s="18">
        <f>G410*E409</f>
        <v>6.1</v>
      </c>
      <c r="F410" s="18">
        <f>E410*(365.25/7)</f>
        <v>318.28928571428571</v>
      </c>
      <c r="G410" s="18">
        <v>1</v>
      </c>
    </row>
    <row r="411" spans="1:9">
      <c r="C411" s="20"/>
      <c r="D411" s="31" t="s">
        <v>243</v>
      </c>
      <c r="H411" s="19">
        <f>B523</f>
        <v>3.8552738919501202E-5</v>
      </c>
    </row>
    <row r="412" spans="1:9" s="20" customFormat="1">
      <c r="B412" s="20" t="s">
        <v>258</v>
      </c>
      <c r="E412" s="20">
        <f>E63</f>
        <v>2.8</v>
      </c>
      <c r="F412" s="20">
        <f>E412*(365.25/7)</f>
        <v>146.1</v>
      </c>
      <c r="G412" s="20">
        <v>1</v>
      </c>
      <c r="H412" s="30"/>
      <c r="I412" s="20">
        <f>0</f>
        <v>0</v>
      </c>
    </row>
    <row r="413" spans="1:9">
      <c r="C413" s="20" t="s">
        <v>258</v>
      </c>
      <c r="D413" s="20"/>
      <c r="E413" s="18">
        <f>G413*E412</f>
        <v>2.8</v>
      </c>
      <c r="F413" s="18">
        <f>E413*(365.25/7)</f>
        <v>146.1</v>
      </c>
      <c r="G413" s="18">
        <v>1</v>
      </c>
    </row>
    <row r="414" spans="1:9" s="20" customFormat="1">
      <c r="B414" s="20" t="s">
        <v>259</v>
      </c>
      <c r="E414" s="20">
        <f>E424-SUM(E418,E412,E409,E403)</f>
        <v>1.6000000000000085</v>
      </c>
      <c r="F414" s="20">
        <f>E414*(365.25/7)</f>
        <v>83.485714285714735</v>
      </c>
      <c r="G414" s="20">
        <v>1</v>
      </c>
      <c r="H414" s="30"/>
      <c r="I414" s="20">
        <f>F414*AVERAGE(H416:H417)</f>
        <v>9.6410981672544471E-3</v>
      </c>
    </row>
    <row r="415" spans="1:9">
      <c r="C415" s="20" t="s">
        <v>259</v>
      </c>
      <c r="D415" s="20"/>
      <c r="E415" s="18">
        <f>G415*E414</f>
        <v>1.6000000000000085</v>
      </c>
      <c r="F415" s="18">
        <f>E415*(365.25/7)</f>
        <v>83.485714285714735</v>
      </c>
      <c r="G415" s="18">
        <v>1</v>
      </c>
    </row>
    <row r="416" spans="1:9">
      <c r="C416" s="20"/>
      <c r="D416" s="1" t="s">
        <v>90</v>
      </c>
      <c r="H416" s="19">
        <f>B541</f>
        <v>1.5141898909884401E-4</v>
      </c>
    </row>
    <row r="417" spans="1:12">
      <c r="C417" s="20"/>
      <c r="D417" s="1" t="s">
        <v>260</v>
      </c>
      <c r="H417" s="19">
        <f>B542</f>
        <v>7.9545032703964901E-5</v>
      </c>
    </row>
    <row r="418" spans="1:12" s="20" customFormat="1">
      <c r="B418" s="20" t="s">
        <v>261</v>
      </c>
      <c r="E418" s="20">
        <f>E65</f>
        <v>4.7</v>
      </c>
      <c r="F418" s="20">
        <f>E418*(365.25/7)</f>
        <v>245.23928571428573</v>
      </c>
      <c r="G418" s="20">
        <v>1</v>
      </c>
      <c r="H418" s="30"/>
      <c r="I418" s="20">
        <f>F418*AVERAGE(H420:H422)</f>
        <v>0.17443513364149896</v>
      </c>
    </row>
    <row r="419" spans="1:12">
      <c r="C419" s="20" t="s">
        <v>261</v>
      </c>
      <c r="D419" s="20"/>
      <c r="E419" s="18">
        <f>G419*E418</f>
        <v>4.7</v>
      </c>
      <c r="F419" s="18">
        <f>E419*(365.25/7)</f>
        <v>245.23928571428573</v>
      </c>
      <c r="G419" s="18">
        <v>1</v>
      </c>
    </row>
    <row r="420" spans="1:12">
      <c r="C420" s="20"/>
      <c r="D420" s="3" t="s">
        <v>194</v>
      </c>
      <c r="H420" s="19">
        <f>B552</f>
        <v>7.83164098367817E-5</v>
      </c>
    </row>
    <row r="421" spans="1:12">
      <c r="C421" s="20"/>
      <c r="D421" s="29" t="s">
        <v>153</v>
      </c>
      <c r="H421" s="19">
        <f>B511</f>
        <v>1.8306230266686399E-3</v>
      </c>
    </row>
    <row r="422" spans="1:12">
      <c r="C422" s="20"/>
      <c r="D422" s="28" t="s">
        <v>262</v>
      </c>
      <c r="F422" s="20"/>
      <c r="H422" s="19">
        <f>B510</f>
        <v>2.2491688835017299E-4</v>
      </c>
    </row>
    <row r="423" spans="1:12">
      <c r="C423" s="20"/>
      <c r="D423" s="20"/>
    </row>
    <row r="424" spans="1:12" s="25" customFormat="1">
      <c r="A424" s="25" t="s">
        <v>263</v>
      </c>
      <c r="E424" s="25">
        <f>E60</f>
        <v>67</v>
      </c>
      <c r="F424" s="25">
        <f>E424*(365.25/7)</f>
        <v>3495.9642857142858</v>
      </c>
      <c r="H424" s="27"/>
      <c r="I424" s="25">
        <f>SUM(I403,I409,I412,I414,I418)</f>
        <v>0.30054942593034462</v>
      </c>
    </row>
    <row r="425" spans="1:12">
      <c r="F425" s="20"/>
    </row>
    <row r="426" spans="1:12" s="25" customFormat="1">
      <c r="A426" s="25" t="s">
        <v>264</v>
      </c>
      <c r="E426" s="25">
        <v>0</v>
      </c>
      <c r="F426" s="25">
        <f>E426*(365.25/7)</f>
        <v>0</v>
      </c>
      <c r="H426" s="27"/>
      <c r="I426" s="25">
        <f>0</f>
        <v>0</v>
      </c>
    </row>
    <row r="427" spans="1:12">
      <c r="F427" s="20"/>
    </row>
    <row r="428" spans="1:12" s="25" customFormat="1">
      <c r="A428" s="25" t="s">
        <v>265</v>
      </c>
      <c r="E428" s="25">
        <f>E3</f>
        <v>808.3</v>
      </c>
      <c r="F428" s="25">
        <f>E428*(365.25/7)</f>
        <v>42175.939285714288</v>
      </c>
      <c r="H428" s="27"/>
      <c r="I428" s="26">
        <f>SUM(I424,I400,I361,I346,I301,I289,I251,I234,I200,I154,I135,I122)</f>
        <v>17.027253393532753</v>
      </c>
    </row>
    <row r="431" spans="1:12" s="21" customFormat="1">
      <c r="A431" s="20" t="s">
        <v>266</v>
      </c>
      <c r="B431" s="20" t="s">
        <v>381</v>
      </c>
      <c r="C431" s="20" t="s">
        <v>296</v>
      </c>
      <c r="D431" s="18"/>
      <c r="E431" s="18"/>
      <c r="F431" s="18"/>
      <c r="G431" s="18"/>
      <c r="H431" s="19"/>
      <c r="I431" s="18"/>
      <c r="J431" s="18"/>
      <c r="K431" s="18"/>
      <c r="L431" s="18"/>
    </row>
    <row r="432" spans="1:12" s="21" customFormat="1">
      <c r="A432" s="20" t="s">
        <v>268</v>
      </c>
      <c r="B432" s="18">
        <f>I122</f>
        <v>5.5887284536543103</v>
      </c>
      <c r="C432" s="18">
        <v>6.2886743059876515</v>
      </c>
      <c r="D432" s="18"/>
      <c r="E432" s="18"/>
      <c r="F432" s="18"/>
      <c r="G432" s="18"/>
      <c r="H432" s="19"/>
      <c r="I432" s="18"/>
      <c r="J432" s="18"/>
      <c r="K432" s="18"/>
      <c r="L432" s="18"/>
    </row>
    <row r="433" spans="1:12" s="21" customFormat="1">
      <c r="A433" s="20" t="s">
        <v>269</v>
      </c>
      <c r="B433" s="18">
        <f>I135</f>
        <v>0.35029978669906037</v>
      </c>
      <c r="C433" s="18">
        <v>0.47695342000370855</v>
      </c>
      <c r="D433" s="18"/>
      <c r="E433" s="18"/>
      <c r="F433" s="18"/>
      <c r="G433" s="18"/>
      <c r="H433" s="19"/>
      <c r="I433" s="18"/>
      <c r="J433" s="18"/>
      <c r="K433" s="18"/>
      <c r="L433" s="18"/>
    </row>
    <row r="434" spans="1:12" s="21" customFormat="1">
      <c r="A434" s="20" t="s">
        <v>270</v>
      </c>
      <c r="B434" s="18">
        <f>I154</f>
        <v>0.39630468759858778</v>
      </c>
      <c r="C434" s="18">
        <v>1.0573878879794114</v>
      </c>
      <c r="D434" s="18"/>
      <c r="E434" s="18"/>
      <c r="F434" s="18"/>
      <c r="G434" s="18"/>
      <c r="H434" s="19"/>
      <c r="I434" s="18"/>
      <c r="J434" s="18"/>
      <c r="K434" s="18"/>
      <c r="L434" s="18"/>
    </row>
    <row r="435" spans="1:12" s="21" customFormat="1">
      <c r="A435" s="20" t="s">
        <v>271</v>
      </c>
      <c r="B435" s="18">
        <f>I200</f>
        <v>4.1974967751907943</v>
      </c>
      <c r="C435" s="18">
        <v>4.6912706630914327</v>
      </c>
      <c r="D435" s="18"/>
      <c r="E435" s="18"/>
      <c r="F435" s="18"/>
      <c r="G435" s="18"/>
      <c r="H435" s="19"/>
      <c r="I435" s="18"/>
      <c r="J435" s="18"/>
      <c r="K435" s="18"/>
      <c r="L435" s="18"/>
    </row>
    <row r="436" spans="1:12" s="21" customFormat="1">
      <c r="A436" s="20" t="s">
        <v>272</v>
      </c>
      <c r="B436" s="18">
        <f>I234</f>
        <v>0.40639638695227109</v>
      </c>
      <c r="C436" s="18">
        <v>0.76488209601336243</v>
      </c>
      <c r="D436" s="18"/>
      <c r="E436" s="18"/>
      <c r="F436" s="18"/>
      <c r="G436" s="18"/>
      <c r="H436" s="19"/>
      <c r="I436" s="18"/>
      <c r="J436" s="18"/>
      <c r="K436" s="18"/>
      <c r="L436" s="18"/>
    </row>
    <row r="437" spans="1:12" s="21" customFormat="1">
      <c r="A437" s="20" t="s">
        <v>273</v>
      </c>
      <c r="B437" s="18">
        <f>I251</f>
        <v>9.1468657448199459E-2</v>
      </c>
      <c r="C437" s="18">
        <v>0.12964111787169974</v>
      </c>
      <c r="D437" s="18"/>
      <c r="E437" s="18"/>
      <c r="F437" s="18"/>
      <c r="G437" s="18"/>
      <c r="H437" s="19"/>
      <c r="I437" s="18"/>
      <c r="J437" s="18"/>
      <c r="K437" s="18"/>
      <c r="L437" s="18"/>
    </row>
    <row r="438" spans="1:12" s="21" customFormat="1">
      <c r="A438" s="20" t="s">
        <v>274</v>
      </c>
      <c r="B438" s="18">
        <f>I289</f>
        <v>4.5612907593375231</v>
      </c>
      <c r="C438" s="18">
        <v>5.3098370841474249</v>
      </c>
      <c r="D438" s="18"/>
      <c r="E438" s="18"/>
      <c r="F438" s="20"/>
      <c r="G438" s="23"/>
      <c r="H438" s="19"/>
      <c r="I438" s="18"/>
      <c r="J438" s="18"/>
      <c r="K438" s="18"/>
      <c r="L438" s="18"/>
    </row>
    <row r="439" spans="1:12" s="21" customFormat="1">
      <c r="A439" s="20" t="s">
        <v>276</v>
      </c>
      <c r="B439" s="18">
        <f>I301</f>
        <v>9.0281122592222235E-2</v>
      </c>
      <c r="C439" s="18">
        <v>9.1876635640713952E-2</v>
      </c>
      <c r="D439" s="18"/>
      <c r="E439" s="18"/>
      <c r="F439" s="18"/>
      <c r="G439" s="18"/>
      <c r="H439" s="19"/>
      <c r="I439" s="18"/>
      <c r="J439" s="18"/>
      <c r="K439" s="18"/>
      <c r="L439" s="18"/>
    </row>
    <row r="440" spans="1:12" s="21" customFormat="1">
      <c r="A440" s="20" t="s">
        <v>277</v>
      </c>
      <c r="B440" s="21">
        <f>I346</f>
        <v>0.78589390323205266</v>
      </c>
      <c r="C440" s="18">
        <v>0.96542231057705852</v>
      </c>
      <c r="D440" s="18"/>
      <c r="E440" s="18"/>
      <c r="F440" s="18"/>
      <c r="G440" s="18"/>
      <c r="H440" s="19"/>
      <c r="I440" s="18"/>
      <c r="J440" s="18"/>
      <c r="K440" s="18"/>
      <c r="L440" s="18"/>
    </row>
    <row r="441" spans="1:12" s="21" customFormat="1">
      <c r="A441" s="20" t="s">
        <v>278</v>
      </c>
      <c r="B441" s="21">
        <f>I361</f>
        <v>0</v>
      </c>
      <c r="C441" s="18">
        <v>0</v>
      </c>
      <c r="D441" s="18"/>
      <c r="E441" s="18"/>
      <c r="F441" s="18"/>
      <c r="G441" s="18"/>
      <c r="H441" s="19"/>
      <c r="I441" s="18"/>
      <c r="J441" s="18"/>
      <c r="K441" s="18"/>
      <c r="L441" s="18"/>
    </row>
    <row r="442" spans="1:12" s="21" customFormat="1">
      <c r="A442" s="20" t="s">
        <v>279</v>
      </c>
      <c r="B442" s="18">
        <f>I400</f>
        <v>0.25854343489738507</v>
      </c>
      <c r="C442" s="18">
        <v>0.33607349339647852</v>
      </c>
      <c r="D442" s="18"/>
      <c r="E442" s="18"/>
      <c r="F442" s="18"/>
      <c r="G442" s="18"/>
      <c r="H442" s="19"/>
      <c r="I442" s="18"/>
      <c r="J442" s="18"/>
      <c r="K442" s="18"/>
      <c r="L442" s="18"/>
    </row>
    <row r="443" spans="1:12" s="21" customFormat="1">
      <c r="A443" s="20" t="s">
        <v>280</v>
      </c>
      <c r="B443" s="18">
        <f>I424</f>
        <v>0.30054942593034462</v>
      </c>
      <c r="C443" s="18">
        <v>0.44752421922903396</v>
      </c>
      <c r="D443" s="18"/>
      <c r="E443" s="18"/>
      <c r="F443" s="18"/>
      <c r="G443" s="18"/>
      <c r="H443" s="19"/>
      <c r="I443" s="18"/>
      <c r="J443" s="18"/>
      <c r="K443" s="18"/>
      <c r="L443" s="18"/>
    </row>
    <row r="444" spans="1:12" s="21" customFormat="1">
      <c r="A444" s="20" t="s">
        <v>281</v>
      </c>
      <c r="B444" s="20">
        <f>SUM(B432:B443)</f>
        <v>17.027253393532749</v>
      </c>
      <c r="C444" s="20">
        <v>20.559543233937976</v>
      </c>
      <c r="D444" s="18"/>
      <c r="E444" s="18"/>
      <c r="F444" s="18"/>
      <c r="G444" s="18"/>
      <c r="H444" s="19"/>
      <c r="I444" s="18"/>
      <c r="J444" s="18"/>
      <c r="K444" s="18"/>
      <c r="L444" s="18"/>
    </row>
    <row r="450" spans="1:2">
      <c r="A450" s="24" t="s">
        <v>378</v>
      </c>
      <c r="B450" s="23"/>
    </row>
    <row r="451" spans="1:2">
      <c r="A451" s="24" t="s">
        <v>377</v>
      </c>
      <c r="B451" s="23" t="s">
        <v>376</v>
      </c>
    </row>
    <row r="452" spans="1:2" ht="15">
      <c r="A452" s="22" t="s">
        <v>14</v>
      </c>
      <c r="B452" s="97">
        <v>2.09658137894879E-3</v>
      </c>
    </row>
    <row r="453" spans="1:2" ht="15">
      <c r="A453" s="22" t="s">
        <v>18</v>
      </c>
      <c r="B453" s="98">
        <v>3.4850447505856098E-3</v>
      </c>
    </row>
    <row r="454" spans="1:2" ht="15">
      <c r="A454" s="22" t="s">
        <v>27</v>
      </c>
      <c r="B454" s="98">
        <v>2.9799597648393701E-3</v>
      </c>
    </row>
    <row r="455" spans="1:2" ht="15">
      <c r="A455" s="22" t="s">
        <v>19</v>
      </c>
      <c r="B455" s="98">
        <v>4.2646215314859999E-4</v>
      </c>
    </row>
    <row r="456" spans="1:2" ht="15">
      <c r="A456" s="22" t="s">
        <v>375</v>
      </c>
      <c r="B456" s="98">
        <v>3.16221760814616E-4</v>
      </c>
    </row>
    <row r="457" spans="1:2" ht="15">
      <c r="A457" s="22" t="s">
        <v>22</v>
      </c>
      <c r="B457" s="98">
        <v>6.0573063602221001E-4</v>
      </c>
    </row>
    <row r="458" spans="1:2" ht="15">
      <c r="A458" s="22" t="s">
        <v>374</v>
      </c>
      <c r="B458" s="98">
        <v>3.5003863958942E-4</v>
      </c>
    </row>
    <row r="459" spans="1:2" ht="15">
      <c r="A459" s="22" t="s">
        <v>99</v>
      </c>
      <c r="B459" s="98">
        <v>2.8212241306802699E-4</v>
      </c>
    </row>
    <row r="460" spans="1:2" ht="15">
      <c r="A460" s="22" t="s">
        <v>373</v>
      </c>
      <c r="B460" s="98">
        <v>1.6379629463826999E-4</v>
      </c>
    </row>
    <row r="461" spans="1:2" ht="15">
      <c r="A461" s="22" t="s">
        <v>372</v>
      </c>
      <c r="B461" s="98">
        <v>3.04128858030873E-4</v>
      </c>
    </row>
    <row r="462" spans="1:2" ht="15">
      <c r="A462" s="22" t="s">
        <v>371</v>
      </c>
      <c r="B462" s="98">
        <v>2.1426823891906201E-4</v>
      </c>
    </row>
    <row r="463" spans="1:2" ht="15">
      <c r="A463" s="22" t="s">
        <v>20</v>
      </c>
      <c r="B463" s="98">
        <v>2.5044528042333499E-3</v>
      </c>
    </row>
    <row r="464" spans="1:2" ht="15">
      <c r="A464" s="22" t="s">
        <v>23</v>
      </c>
      <c r="B464" s="98">
        <v>3.7284776082494302E-4</v>
      </c>
    </row>
    <row r="465" spans="1:2" ht="15">
      <c r="A465" s="22" t="s">
        <v>28</v>
      </c>
      <c r="B465" s="98">
        <v>1.7835862330489701E-3</v>
      </c>
    </row>
    <row r="466" spans="1:2" ht="15">
      <c r="A466" s="22" t="s">
        <v>15</v>
      </c>
      <c r="B466" s="98">
        <v>4.00513731321467E-4</v>
      </c>
    </row>
    <row r="467" spans="1:2" ht="15">
      <c r="A467" s="22" t="s">
        <v>36</v>
      </c>
      <c r="B467" s="98">
        <v>3.0795779023961499E-4</v>
      </c>
    </row>
    <row r="468" spans="1:2" ht="15">
      <c r="A468" s="22" t="s">
        <v>67</v>
      </c>
      <c r="B468" s="98">
        <v>2.5698777452277098E-4</v>
      </c>
    </row>
    <row r="469" spans="1:2" ht="15">
      <c r="A469" s="22" t="s">
        <v>68</v>
      </c>
      <c r="B469" s="98">
        <v>2.3781103369882801E-4</v>
      </c>
    </row>
    <row r="470" spans="1:2" ht="15">
      <c r="A470" s="22" t="s">
        <v>79</v>
      </c>
      <c r="B470" s="98">
        <v>2.8510464047079402E-4</v>
      </c>
    </row>
    <row r="471" spans="1:2" ht="15">
      <c r="A471" s="22" t="s">
        <v>204</v>
      </c>
      <c r="B471" s="98">
        <v>4.2429469718917702E-4</v>
      </c>
    </row>
    <row r="472" spans="1:2" ht="15">
      <c r="A472" s="22" t="s">
        <v>370</v>
      </c>
      <c r="B472" s="98">
        <v>2.3537496975131701E-4</v>
      </c>
    </row>
    <row r="473" spans="1:2" ht="15">
      <c r="A473" s="22" t="s">
        <v>101</v>
      </c>
      <c r="B473" s="98">
        <v>2.2101685648552401E-4</v>
      </c>
    </row>
    <row r="474" spans="1:2" ht="15">
      <c r="A474" s="22" t="s">
        <v>369</v>
      </c>
      <c r="B474" s="98">
        <v>1.30914005197196E-3</v>
      </c>
    </row>
    <row r="475" spans="1:2" ht="15">
      <c r="A475" s="22" t="s">
        <v>188</v>
      </c>
      <c r="B475" s="98">
        <v>4.5210121164281699E-4</v>
      </c>
    </row>
    <row r="476" spans="1:2" ht="15">
      <c r="A476" s="22" t="s">
        <v>126</v>
      </c>
      <c r="B476" s="98">
        <v>1.8093957755303699E-4</v>
      </c>
    </row>
    <row r="477" spans="1:2" ht="15">
      <c r="A477" s="22" t="s">
        <v>368</v>
      </c>
      <c r="B477" s="98">
        <v>2.0134941272049499E-4</v>
      </c>
    </row>
    <row r="478" spans="1:2" ht="15">
      <c r="A478" s="22" t="s">
        <v>78</v>
      </c>
      <c r="B478" s="98">
        <v>8.8192919598841597E-4</v>
      </c>
    </row>
    <row r="479" spans="1:2" ht="15">
      <c r="A479" s="22" t="s">
        <v>77</v>
      </c>
      <c r="B479" s="98">
        <v>1.4906108433209899E-3</v>
      </c>
    </row>
    <row r="480" spans="1:2" ht="15">
      <c r="A480" s="22" t="s">
        <v>367</v>
      </c>
      <c r="B480" s="98">
        <v>3.0278544086953703E-4</v>
      </c>
    </row>
    <row r="481" spans="1:2" ht="15">
      <c r="A481" s="22" t="s">
        <v>149</v>
      </c>
      <c r="B481" s="98">
        <v>1.3813185493773399E-4</v>
      </c>
    </row>
    <row r="482" spans="1:2" ht="15">
      <c r="A482" s="22" t="s">
        <v>116</v>
      </c>
      <c r="B482" s="98">
        <v>1.86179289206548E-4</v>
      </c>
    </row>
    <row r="483" spans="1:2" ht="15">
      <c r="A483" s="22" t="s">
        <v>366</v>
      </c>
      <c r="B483" s="98">
        <v>1.8017414594200101E-4</v>
      </c>
    </row>
    <row r="484" spans="1:2" ht="15">
      <c r="A484" s="22" t="s">
        <v>109</v>
      </c>
      <c r="B484" s="98">
        <v>2.2020865411952401E-4</v>
      </c>
    </row>
    <row r="485" spans="1:2" ht="15">
      <c r="A485" s="22" t="s">
        <v>120</v>
      </c>
      <c r="B485" s="98">
        <v>1.7500427887998099E-4</v>
      </c>
    </row>
    <row r="486" spans="1:2" ht="15">
      <c r="A486" s="22" t="s">
        <v>365</v>
      </c>
      <c r="B486" s="98">
        <v>1.8557883342110301E-3</v>
      </c>
    </row>
    <row r="487" spans="1:2" ht="15">
      <c r="A487" s="22" t="s">
        <v>364</v>
      </c>
      <c r="B487" s="98">
        <v>4.6957452757937602E-4</v>
      </c>
    </row>
    <row r="488" spans="1:2" ht="15">
      <c r="A488" s="22" t="s">
        <v>97</v>
      </c>
      <c r="B488" s="98">
        <v>7.1131771111942403E-4</v>
      </c>
    </row>
    <row r="489" spans="1:2" ht="15">
      <c r="A489" s="22" t="s">
        <v>86</v>
      </c>
      <c r="B489" s="98">
        <v>1.3332638599674901E-4</v>
      </c>
    </row>
    <row r="490" spans="1:2" ht="15">
      <c r="A490" s="22" t="s">
        <v>363</v>
      </c>
      <c r="B490" s="98">
        <v>1.0116936822471401E-4</v>
      </c>
    </row>
    <row r="491" spans="1:2" ht="15">
      <c r="A491" s="22" t="s">
        <v>88</v>
      </c>
      <c r="B491" s="98">
        <v>1.7607081978696001E-4</v>
      </c>
    </row>
    <row r="492" spans="1:2" ht="15">
      <c r="A492" s="22" t="s">
        <v>362</v>
      </c>
      <c r="B492" s="98">
        <v>1.9291367456093599E-4</v>
      </c>
    </row>
    <row r="493" spans="1:2" ht="15">
      <c r="A493" s="22" t="s">
        <v>361</v>
      </c>
      <c r="B493" s="98">
        <v>2.46015738968244E-4</v>
      </c>
    </row>
    <row r="494" spans="1:2" ht="15">
      <c r="A494" s="22" t="s">
        <v>360</v>
      </c>
      <c r="B494" s="98">
        <v>2.29829646255223E-4</v>
      </c>
    </row>
    <row r="495" spans="1:2" ht="15">
      <c r="A495" s="22" t="s">
        <v>359</v>
      </c>
      <c r="B495" s="98">
        <v>1.62547995106097E-4</v>
      </c>
    </row>
    <row r="496" spans="1:2" ht="15">
      <c r="A496" s="22" t="s">
        <v>358</v>
      </c>
      <c r="B496" s="98">
        <v>2.7071423837634701E-4</v>
      </c>
    </row>
    <row r="497" spans="1:2" ht="15">
      <c r="A497" s="22" t="s">
        <v>357</v>
      </c>
      <c r="B497" s="98">
        <v>1.2407575891945901E-4</v>
      </c>
    </row>
    <row r="498" spans="1:2" ht="15">
      <c r="A498" s="22" t="s">
        <v>356</v>
      </c>
      <c r="B498" s="98">
        <v>1.2931837656743301E-4</v>
      </c>
    </row>
    <row r="499" spans="1:2" ht="15">
      <c r="A499" s="22" t="s">
        <v>355</v>
      </c>
      <c r="B499" s="98">
        <v>3.09303029126747E-4</v>
      </c>
    </row>
    <row r="500" spans="1:2" ht="15">
      <c r="A500" s="22" t="s">
        <v>354</v>
      </c>
      <c r="B500" s="98">
        <v>1.62564390405725E-4</v>
      </c>
    </row>
    <row r="501" spans="1:2" ht="15">
      <c r="A501" s="22" t="s">
        <v>353</v>
      </c>
      <c r="B501" s="99">
        <v>7.8670160806019004E-5</v>
      </c>
    </row>
    <row r="502" spans="1:2" ht="15">
      <c r="A502" s="22" t="s">
        <v>352</v>
      </c>
      <c r="B502" s="98">
        <v>1.17793071161874E-4</v>
      </c>
    </row>
    <row r="503" spans="1:2" ht="15">
      <c r="A503" s="22" t="s">
        <v>351</v>
      </c>
      <c r="B503" s="98">
        <v>2.27005718216138E-4</v>
      </c>
    </row>
    <row r="504" spans="1:2" ht="15">
      <c r="A504" s="22" t="s">
        <v>350</v>
      </c>
      <c r="B504" s="98">
        <v>1.8818123862125E-4</v>
      </c>
    </row>
    <row r="505" spans="1:2" ht="15">
      <c r="A505" s="22" t="s">
        <v>349</v>
      </c>
      <c r="B505" s="98">
        <v>1.2076781190005101E-4</v>
      </c>
    </row>
    <row r="506" spans="1:2" ht="15">
      <c r="A506" s="22" t="s">
        <v>348</v>
      </c>
      <c r="B506" s="98">
        <v>1.32832562396352E-4</v>
      </c>
    </row>
    <row r="507" spans="1:2" ht="15">
      <c r="A507" s="22" t="s">
        <v>347</v>
      </c>
      <c r="B507" s="98">
        <v>1.05678258238894E-4</v>
      </c>
    </row>
    <row r="508" spans="1:2" ht="15">
      <c r="A508" s="22" t="s">
        <v>346</v>
      </c>
      <c r="B508" s="98">
        <v>1.4974191786024601E-4</v>
      </c>
    </row>
    <row r="509" spans="1:2" ht="15">
      <c r="A509" s="22" t="s">
        <v>206</v>
      </c>
      <c r="B509" s="98">
        <v>2.0087820690045899E-4</v>
      </c>
    </row>
    <row r="510" spans="1:2" ht="15">
      <c r="A510" s="22" t="s">
        <v>262</v>
      </c>
      <c r="B510" s="98">
        <v>2.2491688835017299E-4</v>
      </c>
    </row>
    <row r="511" spans="1:2" ht="15">
      <c r="A511" s="22" t="s">
        <v>153</v>
      </c>
      <c r="B511" s="98">
        <v>1.8306230266686399E-3</v>
      </c>
    </row>
    <row r="512" spans="1:2" ht="15">
      <c r="A512" s="22" t="s">
        <v>160</v>
      </c>
      <c r="B512" s="98">
        <v>1.6680799960183501E-3</v>
      </c>
    </row>
    <row r="513" spans="1:2" ht="15">
      <c r="A513" s="22" t="s">
        <v>166</v>
      </c>
      <c r="B513" s="98">
        <v>5.3891618042085205E-4</v>
      </c>
    </row>
    <row r="514" spans="1:2" ht="15">
      <c r="A514" s="22" t="s">
        <v>163</v>
      </c>
      <c r="B514" s="98">
        <v>8.3159559526369898E-4</v>
      </c>
    </row>
    <row r="515" spans="1:2" ht="15">
      <c r="A515" s="22" t="s">
        <v>172</v>
      </c>
      <c r="B515" s="98">
        <v>2.26035207111457E-4</v>
      </c>
    </row>
    <row r="516" spans="1:2" ht="15">
      <c r="A516" s="22" t="s">
        <v>157</v>
      </c>
      <c r="B516" s="98">
        <v>2.3167452901759201E-4</v>
      </c>
    </row>
    <row r="517" spans="1:2" ht="15">
      <c r="A517" s="22" t="s">
        <v>345</v>
      </c>
      <c r="B517" s="98">
        <v>1.80454518887764E-4</v>
      </c>
    </row>
    <row r="518" spans="1:2" ht="15">
      <c r="A518" s="22" t="s">
        <v>344</v>
      </c>
      <c r="B518" s="98">
        <v>2.3157387235891999E-4</v>
      </c>
    </row>
    <row r="519" spans="1:2" ht="15">
      <c r="A519" s="22" t="s">
        <v>343</v>
      </c>
      <c r="B519" s="99">
        <v>8.7320379796792293E-5</v>
      </c>
    </row>
    <row r="520" spans="1:2" ht="15">
      <c r="A520" s="22" t="s">
        <v>342</v>
      </c>
      <c r="B520" s="99">
        <v>7.0953489403808898E-5</v>
      </c>
    </row>
    <row r="521" spans="1:2" ht="15">
      <c r="A521" s="22" t="s">
        <v>341</v>
      </c>
      <c r="B521" s="99">
        <v>4.4616305779983597E-5</v>
      </c>
    </row>
    <row r="522" spans="1:2" ht="15">
      <c r="A522" s="22" t="s">
        <v>340</v>
      </c>
      <c r="B522" s="99">
        <v>4.9210417362855903E-5</v>
      </c>
    </row>
    <row r="523" spans="1:2" ht="15">
      <c r="A523" s="22" t="s">
        <v>339</v>
      </c>
      <c r="B523" s="99">
        <v>3.8552738919501202E-5</v>
      </c>
    </row>
    <row r="524" spans="1:2" ht="15">
      <c r="A524" s="22" t="s">
        <v>231</v>
      </c>
      <c r="B524" s="99">
        <v>3.9600548710655201E-5</v>
      </c>
    </row>
    <row r="525" spans="1:2" ht="15">
      <c r="A525" s="22" t="s">
        <v>238</v>
      </c>
      <c r="B525" s="99">
        <v>4.1325676819056998E-5</v>
      </c>
    </row>
    <row r="526" spans="1:2" ht="15">
      <c r="A526" s="22" t="s">
        <v>338</v>
      </c>
      <c r="B526" s="99">
        <v>9.7014250865267798E-5</v>
      </c>
    </row>
    <row r="527" spans="1:2" ht="15">
      <c r="A527" s="22" t="s">
        <v>337</v>
      </c>
      <c r="B527" s="99">
        <v>5.0835037406928897E-5</v>
      </c>
    </row>
    <row r="528" spans="1:2" ht="15">
      <c r="A528" s="22" t="s">
        <v>118</v>
      </c>
      <c r="B528" s="99">
        <v>8.1150172821881203E-5</v>
      </c>
    </row>
    <row r="529" spans="1:2" ht="15">
      <c r="A529" s="22" t="s">
        <v>72</v>
      </c>
      <c r="B529" s="99">
        <v>7.7595885697333093E-5</v>
      </c>
    </row>
    <row r="530" spans="1:2" ht="15">
      <c r="A530" s="22" t="s">
        <v>336</v>
      </c>
      <c r="B530" s="98">
        <v>1.4048433605424299E-4</v>
      </c>
    </row>
    <row r="531" spans="1:2" ht="15">
      <c r="A531" s="22" t="s">
        <v>248</v>
      </c>
      <c r="B531" s="98">
        <v>1.15280506405685E-4</v>
      </c>
    </row>
    <row r="532" spans="1:2" ht="15">
      <c r="A532" s="22" t="s">
        <v>104</v>
      </c>
      <c r="B532" s="99">
        <v>5.74745177725748E-5</v>
      </c>
    </row>
    <row r="533" spans="1:2" ht="15">
      <c r="A533" s="22" t="s">
        <v>335</v>
      </c>
      <c r="B533" s="99">
        <v>9.8779584011200101E-5</v>
      </c>
    </row>
    <row r="534" spans="1:2" ht="15">
      <c r="A534" s="22" t="s">
        <v>334</v>
      </c>
      <c r="B534" s="99">
        <v>3.8801948302030302E-5</v>
      </c>
    </row>
    <row r="535" spans="1:2" ht="15">
      <c r="A535" s="22" t="s">
        <v>333</v>
      </c>
      <c r="B535" s="99">
        <v>8.8833822320444805E-5</v>
      </c>
    </row>
    <row r="536" spans="1:2" ht="15">
      <c r="A536" s="22" t="s">
        <v>196</v>
      </c>
      <c r="B536" s="99">
        <v>7.6993455318596804E-5</v>
      </c>
    </row>
    <row r="537" spans="1:2" ht="15">
      <c r="A537" s="22" t="s">
        <v>332</v>
      </c>
      <c r="B537" s="99">
        <v>5.8997807376200297E-5</v>
      </c>
    </row>
    <row r="538" spans="1:2" ht="15">
      <c r="A538" s="22" t="s">
        <v>331</v>
      </c>
      <c r="B538" s="98">
        <v>1.07390774204486E-4</v>
      </c>
    </row>
    <row r="539" spans="1:2" ht="15">
      <c r="A539" s="22" t="s">
        <v>330</v>
      </c>
      <c r="B539" s="99">
        <v>7.0315164320285304E-5</v>
      </c>
    </row>
    <row r="540" spans="1:2" ht="15">
      <c r="A540" s="22" t="s">
        <v>92</v>
      </c>
      <c r="B540" s="98">
        <v>1.07134259040347E-4</v>
      </c>
    </row>
    <row r="541" spans="1:2" ht="15">
      <c r="A541" s="22" t="s">
        <v>90</v>
      </c>
      <c r="B541" s="98">
        <v>1.5141898909884401E-4</v>
      </c>
    </row>
    <row r="542" spans="1:2" ht="15">
      <c r="A542" s="22" t="s">
        <v>260</v>
      </c>
      <c r="B542" s="99">
        <v>7.9545032703964901E-5</v>
      </c>
    </row>
    <row r="543" spans="1:2" ht="15">
      <c r="A543" s="22" t="s">
        <v>329</v>
      </c>
      <c r="B543" s="98">
        <v>1.15802135441583E-4</v>
      </c>
    </row>
    <row r="544" spans="1:2" ht="15">
      <c r="A544" s="22" t="s">
        <v>328</v>
      </c>
      <c r="B544" s="99">
        <v>6.1915790017663693E-5</v>
      </c>
    </row>
    <row r="545" spans="1:2" ht="15">
      <c r="A545" s="22" t="s">
        <v>212</v>
      </c>
      <c r="B545" s="99">
        <v>5.0201254900354902E-5</v>
      </c>
    </row>
    <row r="546" spans="1:2" ht="15">
      <c r="A546" s="22" t="s">
        <v>214</v>
      </c>
      <c r="B546" s="99">
        <v>6.5532644314399599E-5</v>
      </c>
    </row>
    <row r="547" spans="1:2" ht="15">
      <c r="A547" s="22" t="s">
        <v>216</v>
      </c>
      <c r="B547" s="98">
        <v>1.1039136985490801E-4</v>
      </c>
    </row>
    <row r="548" spans="1:2" ht="15">
      <c r="A548" s="22" t="s">
        <v>218</v>
      </c>
      <c r="B548" s="98">
        <v>1.0301268784132101E-4</v>
      </c>
    </row>
    <row r="549" spans="1:2" ht="15">
      <c r="A549" s="22" t="s">
        <v>141</v>
      </c>
      <c r="B549" s="99">
        <v>9.0255901394909502E-5</v>
      </c>
    </row>
    <row r="550" spans="1:2" ht="15">
      <c r="A550" s="22" t="s">
        <v>139</v>
      </c>
      <c r="B550" s="99">
        <v>5.1222445237656699E-5</v>
      </c>
    </row>
    <row r="551" spans="1:2" ht="15">
      <c r="A551" s="22" t="s">
        <v>327</v>
      </c>
      <c r="B551" s="99">
        <v>8.3530743180620405E-5</v>
      </c>
    </row>
    <row r="552" spans="1:2" ht="15">
      <c r="A552" s="22" t="s">
        <v>194</v>
      </c>
      <c r="B552" s="99">
        <v>7.83164098367817E-5</v>
      </c>
    </row>
    <row r="553" spans="1:2" ht="15">
      <c r="A553" s="22" t="s">
        <v>192</v>
      </c>
      <c r="B553" s="98">
        <v>1.49002041970008E-4</v>
      </c>
    </row>
    <row r="554" spans="1:2" ht="15">
      <c r="A554" s="22" t="s">
        <v>198</v>
      </c>
      <c r="B554" s="99">
        <v>5.3163499302144998E-5</v>
      </c>
    </row>
    <row r="555" spans="1:2" ht="15">
      <c r="A555" s="22" t="s">
        <v>84</v>
      </c>
      <c r="B555" s="98">
        <v>1.06648610536075E-4</v>
      </c>
    </row>
    <row r="556" spans="1:2" ht="15">
      <c r="A556" s="22" t="s">
        <v>128</v>
      </c>
      <c r="B556" s="99">
        <v>6.2867688959137197E-5</v>
      </c>
    </row>
    <row r="557" spans="1:2" ht="15">
      <c r="A557" s="22" t="s">
        <v>326</v>
      </c>
      <c r="B557" s="99">
        <v>9.8460629364659905E-5</v>
      </c>
    </row>
    <row r="558" spans="1:2">
      <c r="B558" s="101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6.xml><?xml version="1.0" encoding="utf-8"?>
<worksheet xmlns="http://schemas.openxmlformats.org/spreadsheetml/2006/main" xmlns:r="http://schemas.openxmlformats.org/officeDocument/2006/relationships">
  <dimension ref="A1:L558"/>
  <sheetViews>
    <sheetView topLeftCell="A425" workbookViewId="0">
      <selection activeCell="B452" sqref="B452:B558"/>
    </sheetView>
  </sheetViews>
  <sheetFormatPr defaultRowHeight="11.25"/>
  <cols>
    <col min="1" max="1" width="25.42578125" style="20" customWidth="1"/>
    <col min="2" max="2" width="34.85546875" style="18" customWidth="1"/>
    <col min="3" max="3" width="31.7109375" style="18" customWidth="1"/>
    <col min="4" max="4" width="29" style="18" customWidth="1"/>
    <col min="5" max="6" width="28.42578125" style="18" customWidth="1"/>
    <col min="7" max="7" width="9.140625" style="18"/>
    <col min="8" max="8" width="16.7109375" style="19" customWidth="1"/>
    <col min="9" max="9" width="10.5703125" style="18" bestFit="1" customWidth="1"/>
    <col min="10" max="11" width="9.140625" style="18"/>
    <col min="12" max="12" width="9.140625" style="18" customWidth="1"/>
    <col min="13" max="16384" width="9.140625" style="18"/>
  </cols>
  <sheetData>
    <row r="1" spans="1:8" ht="21">
      <c r="A1" s="51" t="s">
        <v>282</v>
      </c>
      <c r="B1" s="52"/>
      <c r="C1" s="52"/>
      <c r="D1" s="53"/>
      <c r="E1" s="45" t="s">
        <v>283</v>
      </c>
      <c r="H1" s="44"/>
    </row>
    <row r="2" spans="1:8" ht="12.75">
      <c r="A2" s="54" t="s">
        <v>284</v>
      </c>
      <c r="B2" s="55"/>
      <c r="C2" s="56"/>
      <c r="D2" s="41" t="s">
        <v>285</v>
      </c>
      <c r="E2" s="41" t="s">
        <v>285</v>
      </c>
      <c r="H2" s="44"/>
    </row>
    <row r="3" spans="1:8" ht="12.75">
      <c r="A3" s="57" t="s">
        <v>286</v>
      </c>
      <c r="B3" s="58"/>
      <c r="C3" s="59"/>
      <c r="D3" s="41" t="s">
        <v>285</v>
      </c>
      <c r="E3" s="10">
        <v>936.9</v>
      </c>
      <c r="H3" s="44"/>
    </row>
    <row r="4" spans="1:8" ht="12.75">
      <c r="A4" s="60" t="s">
        <v>286</v>
      </c>
      <c r="B4" s="63" t="s">
        <v>5</v>
      </c>
      <c r="C4" s="64"/>
      <c r="D4" s="41" t="s">
        <v>285</v>
      </c>
      <c r="E4" s="8">
        <v>160.1</v>
      </c>
      <c r="H4" s="44"/>
    </row>
    <row r="5" spans="1:8" ht="12.75">
      <c r="A5" s="61"/>
      <c r="B5" s="48" t="s">
        <v>5</v>
      </c>
      <c r="C5" s="43" t="s">
        <v>11</v>
      </c>
      <c r="D5" s="41" t="s">
        <v>285</v>
      </c>
      <c r="E5" s="10">
        <v>19</v>
      </c>
      <c r="H5" s="44"/>
    </row>
    <row r="6" spans="1:8" ht="12.75">
      <c r="A6" s="61"/>
      <c r="B6" s="49"/>
      <c r="C6" s="43" t="s">
        <v>287</v>
      </c>
      <c r="D6" s="41" t="s">
        <v>285</v>
      </c>
      <c r="E6" s="8">
        <v>25.4</v>
      </c>
      <c r="H6" s="44"/>
    </row>
    <row r="7" spans="1:8" ht="12.75">
      <c r="A7" s="61"/>
      <c r="B7" s="49"/>
      <c r="C7" s="43" t="s">
        <v>24</v>
      </c>
      <c r="D7" s="41" t="s">
        <v>285</v>
      </c>
      <c r="E7" s="10">
        <v>74.400000000000006</v>
      </c>
      <c r="H7" s="44"/>
    </row>
    <row r="8" spans="1:8" ht="12.75">
      <c r="A8" s="61"/>
      <c r="B8" s="49"/>
      <c r="C8" s="43" t="s">
        <v>33</v>
      </c>
      <c r="D8" s="41" t="s">
        <v>285</v>
      </c>
      <c r="E8" s="8">
        <v>8.1999999999999993</v>
      </c>
      <c r="H8" s="44"/>
    </row>
    <row r="9" spans="1:8" ht="21">
      <c r="A9" s="61"/>
      <c r="B9" s="50"/>
      <c r="C9" s="43" t="s">
        <v>37</v>
      </c>
      <c r="D9" s="41" t="s">
        <v>285</v>
      </c>
      <c r="E9" s="10">
        <v>33.1</v>
      </c>
      <c r="H9" s="44"/>
    </row>
    <row r="10" spans="1:8" ht="12.75" customHeight="1">
      <c r="A10" s="61"/>
      <c r="B10" s="63" t="s">
        <v>288</v>
      </c>
      <c r="C10" s="64"/>
      <c r="D10" s="41" t="s">
        <v>285</v>
      </c>
      <c r="E10" s="8">
        <v>28.8</v>
      </c>
      <c r="H10" s="44"/>
    </row>
    <row r="11" spans="1:8" ht="12.75" customHeight="1">
      <c r="A11" s="61"/>
      <c r="B11" s="48" t="s">
        <v>288</v>
      </c>
      <c r="C11" s="43" t="s">
        <v>44</v>
      </c>
      <c r="D11" s="41" t="s">
        <v>285</v>
      </c>
      <c r="E11" s="10">
        <v>19.8</v>
      </c>
      <c r="H11" s="44"/>
    </row>
    <row r="12" spans="1:8" ht="12.75">
      <c r="A12" s="61"/>
      <c r="B12" s="49"/>
      <c r="C12" s="43" t="s">
        <v>49</v>
      </c>
      <c r="D12" s="41" t="s">
        <v>285</v>
      </c>
      <c r="E12" s="8">
        <v>9</v>
      </c>
      <c r="H12" s="44"/>
    </row>
    <row r="13" spans="1:8" ht="12.75">
      <c r="A13" s="61"/>
      <c r="B13" s="50"/>
      <c r="C13" s="43" t="s">
        <v>50</v>
      </c>
      <c r="D13" s="41" t="s">
        <v>285</v>
      </c>
      <c r="E13" s="10" t="s">
        <v>289</v>
      </c>
      <c r="H13" s="44"/>
    </row>
    <row r="14" spans="1:8" ht="12.75">
      <c r="A14" s="61"/>
      <c r="B14" s="63" t="s">
        <v>52</v>
      </c>
      <c r="C14" s="64"/>
      <c r="D14" s="41" t="s">
        <v>285</v>
      </c>
      <c r="E14" s="8">
        <v>32.1</v>
      </c>
      <c r="H14" s="44"/>
    </row>
    <row r="15" spans="1:8" ht="12.75">
      <c r="A15" s="61"/>
      <c r="B15" s="48" t="s">
        <v>52</v>
      </c>
      <c r="C15" s="43" t="s">
        <v>53</v>
      </c>
      <c r="D15" s="41" t="s">
        <v>285</v>
      </c>
      <c r="E15" s="10">
        <v>27.9</v>
      </c>
      <c r="H15" s="44"/>
    </row>
    <row r="16" spans="1:8" ht="12.75">
      <c r="A16" s="61"/>
      <c r="B16" s="50"/>
      <c r="C16" s="43" t="s">
        <v>61</v>
      </c>
      <c r="D16" s="41" t="s">
        <v>285</v>
      </c>
      <c r="E16" s="8">
        <v>4.2</v>
      </c>
      <c r="H16" s="44"/>
    </row>
    <row r="17" spans="1:8" ht="12.75">
      <c r="A17" s="61"/>
      <c r="B17" s="63" t="s">
        <v>70</v>
      </c>
      <c r="C17" s="64"/>
      <c r="D17" s="41" t="s">
        <v>285</v>
      </c>
      <c r="E17" s="10">
        <v>211.9</v>
      </c>
      <c r="H17" s="44"/>
    </row>
    <row r="18" spans="1:8" ht="12.75">
      <c r="A18" s="61"/>
      <c r="B18" s="48" t="s">
        <v>70</v>
      </c>
      <c r="C18" s="43" t="s">
        <v>71</v>
      </c>
      <c r="D18" s="41" t="s">
        <v>285</v>
      </c>
      <c r="E18" s="8">
        <v>70</v>
      </c>
      <c r="H18" s="44"/>
    </row>
    <row r="19" spans="1:8" ht="12.75">
      <c r="A19" s="61"/>
      <c r="B19" s="49"/>
      <c r="C19" s="43" t="s">
        <v>74</v>
      </c>
      <c r="D19" s="41" t="s">
        <v>285</v>
      </c>
      <c r="E19" s="10">
        <v>43.3</v>
      </c>
      <c r="H19" s="44"/>
    </row>
    <row r="20" spans="1:8" ht="12.75">
      <c r="A20" s="61"/>
      <c r="B20" s="49"/>
      <c r="C20" s="43" t="s">
        <v>81</v>
      </c>
      <c r="D20" s="41" t="s">
        <v>285</v>
      </c>
      <c r="E20" s="8" t="s">
        <v>289</v>
      </c>
      <c r="H20" s="44"/>
    </row>
    <row r="21" spans="1:8" ht="12.75">
      <c r="A21" s="61"/>
      <c r="B21" s="49"/>
      <c r="C21" s="43" t="s">
        <v>85</v>
      </c>
      <c r="D21" s="41" t="s">
        <v>285</v>
      </c>
      <c r="E21" s="10">
        <v>21.1</v>
      </c>
      <c r="H21" s="44"/>
    </row>
    <row r="22" spans="1:8" ht="12.75">
      <c r="A22" s="61"/>
      <c r="B22" s="49"/>
      <c r="C22" s="43" t="s">
        <v>93</v>
      </c>
      <c r="D22" s="41" t="s">
        <v>285</v>
      </c>
      <c r="E22" s="8">
        <v>37.4</v>
      </c>
      <c r="H22" s="44"/>
    </row>
    <row r="23" spans="1:8" ht="12.75">
      <c r="A23" s="61"/>
      <c r="B23" s="50"/>
      <c r="C23" s="43" t="s">
        <v>103</v>
      </c>
      <c r="D23" s="41" t="s">
        <v>285</v>
      </c>
      <c r="E23" s="10" t="s">
        <v>289</v>
      </c>
      <c r="H23" s="44"/>
    </row>
    <row r="24" spans="1:8" ht="12.75">
      <c r="A24" s="61"/>
      <c r="B24" s="63" t="s">
        <v>106</v>
      </c>
      <c r="C24" s="64"/>
      <c r="D24" s="41" t="s">
        <v>285</v>
      </c>
      <c r="E24" s="8">
        <v>47.9</v>
      </c>
      <c r="H24" s="44"/>
    </row>
    <row r="25" spans="1:8" ht="21">
      <c r="A25" s="61"/>
      <c r="B25" s="48" t="s">
        <v>106</v>
      </c>
      <c r="C25" s="43" t="s">
        <v>290</v>
      </c>
      <c r="D25" s="41" t="s">
        <v>285</v>
      </c>
      <c r="E25" s="10">
        <v>18.8</v>
      </c>
      <c r="H25" s="44"/>
    </row>
    <row r="26" spans="1:8" ht="12.75">
      <c r="A26" s="61"/>
      <c r="B26" s="49"/>
      <c r="C26" s="43" t="s">
        <v>112</v>
      </c>
      <c r="D26" s="41" t="s">
        <v>285</v>
      </c>
      <c r="E26" s="8" t="s">
        <v>289</v>
      </c>
      <c r="H26" s="44"/>
    </row>
    <row r="27" spans="1:8" ht="12.75">
      <c r="A27" s="61"/>
      <c r="B27" s="49"/>
      <c r="C27" s="43" t="s">
        <v>113</v>
      </c>
      <c r="D27" s="41" t="s">
        <v>285</v>
      </c>
      <c r="E27" s="10">
        <v>10.4</v>
      </c>
      <c r="H27" s="44"/>
    </row>
    <row r="28" spans="1:8" ht="21">
      <c r="A28" s="61"/>
      <c r="B28" s="49"/>
      <c r="C28" s="43" t="s">
        <v>291</v>
      </c>
      <c r="D28" s="41" t="s">
        <v>285</v>
      </c>
      <c r="E28" s="8">
        <v>3.7</v>
      </c>
      <c r="H28" s="44"/>
    </row>
    <row r="29" spans="1:8" ht="21">
      <c r="A29" s="61"/>
      <c r="B29" s="49"/>
      <c r="C29" s="43" t="s">
        <v>121</v>
      </c>
      <c r="D29" s="41" t="s">
        <v>285</v>
      </c>
      <c r="E29" s="10">
        <v>4.2</v>
      </c>
      <c r="H29" s="44"/>
    </row>
    <row r="30" spans="1:8" ht="21">
      <c r="A30" s="61"/>
      <c r="B30" s="50"/>
      <c r="C30" s="43" t="s">
        <v>124</v>
      </c>
      <c r="D30" s="41" t="s">
        <v>285</v>
      </c>
      <c r="E30" s="8">
        <v>7.2</v>
      </c>
      <c r="H30" s="44"/>
    </row>
    <row r="31" spans="1:8" ht="12.75">
      <c r="A31" s="61"/>
      <c r="B31" s="63" t="s">
        <v>130</v>
      </c>
      <c r="C31" s="64"/>
      <c r="D31" s="41" t="s">
        <v>285</v>
      </c>
      <c r="E31" s="10">
        <v>18.2</v>
      </c>
      <c r="H31" s="44"/>
    </row>
    <row r="32" spans="1:8" ht="21">
      <c r="A32" s="61"/>
      <c r="B32" s="48" t="s">
        <v>130</v>
      </c>
      <c r="C32" s="43" t="s">
        <v>131</v>
      </c>
      <c r="D32" s="41" t="s">
        <v>285</v>
      </c>
      <c r="E32" s="8">
        <v>5.3</v>
      </c>
      <c r="H32" s="44"/>
    </row>
    <row r="33" spans="1:8" ht="12.75">
      <c r="A33" s="61"/>
      <c r="B33" s="49"/>
      <c r="C33" s="43" t="s">
        <v>135</v>
      </c>
      <c r="D33" s="41" t="s">
        <v>285</v>
      </c>
      <c r="E33" s="10" t="s">
        <v>289</v>
      </c>
      <c r="H33" s="44"/>
    </row>
    <row r="34" spans="1:8" ht="12.75">
      <c r="A34" s="61"/>
      <c r="B34" s="50"/>
      <c r="C34" s="43" t="s">
        <v>140</v>
      </c>
      <c r="D34" s="41" t="s">
        <v>285</v>
      </c>
      <c r="E34" s="8" t="s">
        <v>289</v>
      </c>
      <c r="H34" s="44"/>
    </row>
    <row r="35" spans="1:8" ht="12.75">
      <c r="A35" s="61"/>
      <c r="B35" s="63" t="s">
        <v>143</v>
      </c>
      <c r="C35" s="64"/>
      <c r="D35" s="41" t="s">
        <v>285</v>
      </c>
      <c r="E35" s="10">
        <v>138.9</v>
      </c>
      <c r="H35" s="44"/>
    </row>
    <row r="36" spans="1:8" ht="12.75">
      <c r="A36" s="61"/>
      <c r="B36" s="48" t="s">
        <v>143</v>
      </c>
      <c r="C36" s="43" t="s">
        <v>144</v>
      </c>
      <c r="D36" s="41" t="s">
        <v>285</v>
      </c>
      <c r="E36" s="8">
        <v>53.4</v>
      </c>
      <c r="H36" s="44"/>
    </row>
    <row r="37" spans="1:8" ht="21">
      <c r="A37" s="61"/>
      <c r="B37" s="49"/>
      <c r="C37" s="43" t="s">
        <v>150</v>
      </c>
      <c r="D37" s="41" t="s">
        <v>285</v>
      </c>
      <c r="E37" s="10">
        <v>65.3</v>
      </c>
      <c r="H37" s="44"/>
    </row>
    <row r="38" spans="1:8" ht="12.75">
      <c r="A38" s="61"/>
      <c r="B38" s="50"/>
      <c r="C38" s="43" t="s">
        <v>158</v>
      </c>
      <c r="D38" s="41" t="s">
        <v>285</v>
      </c>
      <c r="E38" s="8">
        <v>20.2</v>
      </c>
      <c r="H38" s="44"/>
    </row>
    <row r="39" spans="1:8" ht="12.75">
      <c r="A39" s="61"/>
      <c r="B39" s="63" t="s">
        <v>170</v>
      </c>
      <c r="C39" s="64"/>
      <c r="D39" s="41" t="s">
        <v>285</v>
      </c>
      <c r="E39" s="10">
        <v>32.200000000000003</v>
      </c>
      <c r="H39" s="44"/>
    </row>
    <row r="40" spans="1:8" ht="12.75">
      <c r="A40" s="61"/>
      <c r="B40" s="48" t="s">
        <v>170</v>
      </c>
      <c r="C40" s="43" t="s">
        <v>171</v>
      </c>
      <c r="D40" s="41" t="s">
        <v>285</v>
      </c>
      <c r="E40" s="8">
        <v>1.3</v>
      </c>
      <c r="H40" s="44"/>
    </row>
    <row r="41" spans="1:8" ht="12.75">
      <c r="A41" s="61"/>
      <c r="B41" s="49"/>
      <c r="C41" s="43" t="s">
        <v>173</v>
      </c>
      <c r="D41" s="41" t="s">
        <v>285</v>
      </c>
      <c r="E41" s="10" t="s">
        <v>289</v>
      </c>
      <c r="H41" s="44"/>
    </row>
    <row r="42" spans="1:8" ht="12.75">
      <c r="A42" s="61"/>
      <c r="B42" s="50"/>
      <c r="C42" s="43" t="s">
        <v>174</v>
      </c>
      <c r="D42" s="41" t="s">
        <v>285</v>
      </c>
      <c r="E42" s="8">
        <v>30.7</v>
      </c>
      <c r="H42" s="44"/>
    </row>
    <row r="43" spans="1:8" ht="12.75">
      <c r="A43" s="61"/>
      <c r="B43" s="63" t="s">
        <v>177</v>
      </c>
      <c r="C43" s="64"/>
      <c r="D43" s="41" t="s">
        <v>285</v>
      </c>
      <c r="E43" s="10">
        <v>94</v>
      </c>
      <c r="H43" s="44"/>
    </row>
    <row r="44" spans="1:8" ht="21">
      <c r="A44" s="61"/>
      <c r="B44" s="48" t="s">
        <v>177</v>
      </c>
      <c r="C44" s="43" t="s">
        <v>178</v>
      </c>
      <c r="D44" s="41" t="s">
        <v>285</v>
      </c>
      <c r="E44" s="8">
        <v>12.9</v>
      </c>
      <c r="H44" s="44"/>
    </row>
    <row r="45" spans="1:8" ht="21">
      <c r="A45" s="61"/>
      <c r="B45" s="49"/>
      <c r="C45" s="43" t="s">
        <v>183</v>
      </c>
      <c r="D45" s="41" t="s">
        <v>285</v>
      </c>
      <c r="E45" s="10" t="s">
        <v>289</v>
      </c>
      <c r="H45" s="44"/>
    </row>
    <row r="46" spans="1:8" ht="21">
      <c r="A46" s="61"/>
      <c r="B46" s="49"/>
      <c r="C46" s="43" t="s">
        <v>184</v>
      </c>
      <c r="D46" s="41" t="s">
        <v>285</v>
      </c>
      <c r="E46" s="8">
        <v>19.399999999999999</v>
      </c>
      <c r="H46" s="44"/>
    </row>
    <row r="47" spans="1:8" ht="12.75">
      <c r="A47" s="61"/>
      <c r="B47" s="49"/>
      <c r="C47" s="43" t="s">
        <v>190</v>
      </c>
      <c r="D47" s="41" t="s">
        <v>285</v>
      </c>
      <c r="E47" s="10">
        <v>33.4</v>
      </c>
      <c r="H47" s="44"/>
    </row>
    <row r="48" spans="1:8" ht="12.75">
      <c r="A48" s="61"/>
      <c r="B48" s="49"/>
      <c r="C48" s="43" t="s">
        <v>292</v>
      </c>
      <c r="D48" s="41" t="s">
        <v>285</v>
      </c>
      <c r="E48" s="8">
        <v>11</v>
      </c>
      <c r="H48" s="44"/>
    </row>
    <row r="49" spans="1:8" ht="12.75">
      <c r="A49" s="61"/>
      <c r="B49" s="49"/>
      <c r="C49" s="43" t="s">
        <v>205</v>
      </c>
      <c r="D49" s="41" t="s">
        <v>285</v>
      </c>
      <c r="E49" s="10">
        <v>5.7</v>
      </c>
      <c r="H49" s="44"/>
    </row>
    <row r="50" spans="1:8" ht="12.75">
      <c r="A50" s="61"/>
      <c r="B50" s="49"/>
      <c r="C50" s="43" t="s">
        <v>207</v>
      </c>
      <c r="D50" s="41" t="s">
        <v>285</v>
      </c>
      <c r="E50" s="8" t="s">
        <v>289</v>
      </c>
      <c r="H50" s="44"/>
    </row>
    <row r="51" spans="1:8" ht="21">
      <c r="A51" s="61"/>
      <c r="B51" s="50"/>
      <c r="C51" s="43" t="s">
        <v>208</v>
      </c>
      <c r="D51" s="41" t="s">
        <v>285</v>
      </c>
      <c r="E51" s="10">
        <v>3.1</v>
      </c>
      <c r="H51" s="44"/>
    </row>
    <row r="52" spans="1:8" ht="12.75">
      <c r="A52" s="61"/>
      <c r="B52" s="57" t="s">
        <v>210</v>
      </c>
      <c r="C52" s="59"/>
      <c r="D52" s="41" t="s">
        <v>285</v>
      </c>
      <c r="E52" s="8" t="s">
        <v>289</v>
      </c>
      <c r="H52" s="44"/>
    </row>
    <row r="53" spans="1:8" ht="12.75">
      <c r="A53" s="61"/>
      <c r="B53" s="63" t="s">
        <v>220</v>
      </c>
      <c r="C53" s="64"/>
      <c r="D53" s="41" t="s">
        <v>285</v>
      </c>
      <c r="E53" s="10">
        <v>84.4</v>
      </c>
      <c r="H53" s="44"/>
    </row>
    <row r="54" spans="1:8" ht="12.75">
      <c r="A54" s="61"/>
      <c r="B54" s="48" t="s">
        <v>220</v>
      </c>
      <c r="C54" s="43" t="s">
        <v>221</v>
      </c>
      <c r="D54" s="41" t="s">
        <v>285</v>
      </c>
      <c r="E54" s="8">
        <v>18.8</v>
      </c>
      <c r="H54" s="44"/>
    </row>
    <row r="55" spans="1:8" ht="12.75">
      <c r="A55" s="61"/>
      <c r="B55" s="49"/>
      <c r="C55" s="43" t="s">
        <v>226</v>
      </c>
      <c r="D55" s="41" t="s">
        <v>285</v>
      </c>
      <c r="E55" s="10" t="s">
        <v>289</v>
      </c>
      <c r="H55" s="44"/>
    </row>
    <row r="56" spans="1:8" ht="12.75">
      <c r="A56" s="61"/>
      <c r="B56" s="49"/>
      <c r="C56" s="43" t="s">
        <v>293</v>
      </c>
      <c r="D56" s="41" t="s">
        <v>285</v>
      </c>
      <c r="E56" s="8">
        <v>15.4</v>
      </c>
      <c r="H56" s="44"/>
    </row>
    <row r="57" spans="1:8" ht="12.75">
      <c r="A57" s="61"/>
      <c r="B57" s="49"/>
      <c r="C57" s="43" t="s">
        <v>230</v>
      </c>
      <c r="D57" s="41" t="s">
        <v>285</v>
      </c>
      <c r="E57" s="10">
        <v>38.1</v>
      </c>
      <c r="H57" s="44"/>
    </row>
    <row r="58" spans="1:8" ht="12.75">
      <c r="A58" s="61"/>
      <c r="B58" s="49"/>
      <c r="C58" s="43" t="s">
        <v>239</v>
      </c>
      <c r="D58" s="41" t="s">
        <v>285</v>
      </c>
      <c r="E58" s="8">
        <v>5.5</v>
      </c>
      <c r="H58" s="44"/>
    </row>
    <row r="59" spans="1:8" ht="12.75">
      <c r="A59" s="61"/>
      <c r="B59" s="50"/>
      <c r="C59" s="43" t="s">
        <v>244</v>
      </c>
      <c r="D59" s="41" t="s">
        <v>285</v>
      </c>
      <c r="E59" s="10" t="s">
        <v>289</v>
      </c>
      <c r="H59" s="44"/>
    </row>
    <row r="60" spans="1:8" ht="12.75">
      <c r="A60" s="61"/>
      <c r="B60" s="63" t="s">
        <v>251</v>
      </c>
      <c r="C60" s="64"/>
      <c r="D60" s="41" t="s">
        <v>285</v>
      </c>
      <c r="E60" s="8">
        <v>103.9</v>
      </c>
      <c r="H60" s="44"/>
    </row>
    <row r="61" spans="1:8" ht="12.75">
      <c r="A61" s="61"/>
      <c r="B61" s="48" t="s">
        <v>251</v>
      </c>
      <c r="C61" s="43" t="s">
        <v>252</v>
      </c>
      <c r="D61" s="41" t="s">
        <v>285</v>
      </c>
      <c r="E61" s="10">
        <v>82.6</v>
      </c>
      <c r="H61" s="44"/>
    </row>
    <row r="62" spans="1:8" ht="12.75">
      <c r="A62" s="61"/>
      <c r="B62" s="49"/>
      <c r="C62" s="43" t="s">
        <v>257</v>
      </c>
      <c r="D62" s="41" t="s">
        <v>285</v>
      </c>
      <c r="E62" s="8">
        <v>9.6999999999999993</v>
      </c>
      <c r="H62" s="44"/>
    </row>
    <row r="63" spans="1:8" ht="21">
      <c r="A63" s="61"/>
      <c r="B63" s="49"/>
      <c r="C63" s="43" t="s">
        <v>258</v>
      </c>
      <c r="D63" s="41" t="s">
        <v>285</v>
      </c>
      <c r="E63" s="10">
        <v>3.1</v>
      </c>
      <c r="H63" s="44"/>
    </row>
    <row r="64" spans="1:8" ht="12.75">
      <c r="A64" s="61"/>
      <c r="B64" s="49"/>
      <c r="C64" s="43" t="s">
        <v>259</v>
      </c>
      <c r="D64" s="41" t="s">
        <v>285</v>
      </c>
      <c r="E64" s="8" t="s">
        <v>289</v>
      </c>
      <c r="H64" s="44"/>
    </row>
    <row r="65" spans="1:9" ht="21">
      <c r="A65" s="61"/>
      <c r="B65" s="50"/>
      <c r="C65" s="43" t="s">
        <v>261</v>
      </c>
      <c r="D65" s="41" t="s">
        <v>285</v>
      </c>
      <c r="E65" s="10">
        <v>8</v>
      </c>
    </row>
    <row r="66" spans="1:9" ht="12.75">
      <c r="A66" s="62"/>
      <c r="B66" s="57" t="s">
        <v>294</v>
      </c>
      <c r="C66" s="59"/>
      <c r="D66" s="41" t="s">
        <v>285</v>
      </c>
      <c r="E66" s="8" t="s">
        <v>289</v>
      </c>
    </row>
    <row r="70" spans="1:9" s="20" customFormat="1">
      <c r="A70" s="20" t="s">
        <v>0</v>
      </c>
      <c r="H70" s="30"/>
    </row>
    <row r="72" spans="1:9">
      <c r="A72" s="20" t="s">
        <v>1</v>
      </c>
      <c r="B72" s="20" t="s">
        <v>2</v>
      </c>
      <c r="C72" s="20" t="s">
        <v>3</v>
      </c>
      <c r="D72" s="20" t="s">
        <v>4</v>
      </c>
    </row>
    <row r="74" spans="1:9" s="20" customFormat="1">
      <c r="A74" s="20" t="s">
        <v>5</v>
      </c>
      <c r="E74" s="20" t="s">
        <v>6</v>
      </c>
      <c r="F74" s="20" t="s">
        <v>7</v>
      </c>
      <c r="G74" s="20" t="s">
        <v>8</v>
      </c>
      <c r="H74" s="30" t="s">
        <v>9</v>
      </c>
      <c r="I74" s="20" t="s">
        <v>10</v>
      </c>
    </row>
    <row r="75" spans="1:9" s="20" customFormat="1">
      <c r="B75" s="20" t="s">
        <v>11</v>
      </c>
      <c r="E75" s="20">
        <f>E5</f>
        <v>19</v>
      </c>
      <c r="F75" s="20">
        <f>E75*(365.25/7)</f>
        <v>991.39285714285722</v>
      </c>
      <c r="G75" s="20">
        <v>0.99999999999999989</v>
      </c>
      <c r="H75" s="30"/>
      <c r="I75" s="20">
        <f>SUM(I77,I76)</f>
        <v>1.2378011279641439</v>
      </c>
    </row>
    <row r="76" spans="1:9">
      <c r="C76" s="20" t="s">
        <v>12</v>
      </c>
      <c r="D76" s="20"/>
      <c r="E76" s="18">
        <f>E75*G76</f>
        <v>7.865591397849462</v>
      </c>
      <c r="F76" s="18">
        <f>E76*(365.25/7)</f>
        <v>410.41532258064518</v>
      </c>
      <c r="G76" s="18">
        <v>0.41397849462365588</v>
      </c>
      <c r="I76" s="18">
        <f>F76*AVERAGE(H78:H79)</f>
        <v>0.51242304759805957</v>
      </c>
    </row>
    <row r="77" spans="1:9">
      <c r="C77" s="20" t="s">
        <v>13</v>
      </c>
      <c r="D77" s="20"/>
      <c r="E77" s="18">
        <f>G77*E75</f>
        <v>11.134408602150536</v>
      </c>
      <c r="F77" s="18">
        <f>E77*(365.25/7)</f>
        <v>580.97753456221187</v>
      </c>
      <c r="G77" s="18">
        <v>0.58602150537634401</v>
      </c>
      <c r="I77" s="18">
        <f>F77*AVERAGE(H78:H79)</f>
        <v>0.7253780803660842</v>
      </c>
    </row>
    <row r="78" spans="1:9">
      <c r="C78" s="20"/>
      <c r="D78" s="2" t="s">
        <v>15</v>
      </c>
      <c r="H78" s="19">
        <f>B466</f>
        <v>4.00513731321467E-4</v>
      </c>
    </row>
    <row r="79" spans="1:9">
      <c r="C79" s="20"/>
      <c r="D79" s="18" t="s">
        <v>14</v>
      </c>
      <c r="F79" s="20"/>
      <c r="H79" s="19">
        <f>B452</f>
        <v>2.09658137894879E-3</v>
      </c>
    </row>
    <row r="80" spans="1:9" s="20" customFormat="1">
      <c r="B80" s="20" t="s">
        <v>16</v>
      </c>
      <c r="E80" s="20">
        <f>E6</f>
        <v>25.4</v>
      </c>
      <c r="F80" s="20">
        <f>E80*(365.25/7)</f>
        <v>1325.3357142857142</v>
      </c>
      <c r="G80" s="20">
        <v>1</v>
      </c>
      <c r="H80" s="30"/>
      <c r="I80" s="20">
        <f>SUM(I81,I84)</f>
        <v>2.3108343523114683</v>
      </c>
    </row>
    <row r="81" spans="1:9">
      <c r="A81" s="18"/>
      <c r="C81" s="20" t="s">
        <v>17</v>
      </c>
      <c r="D81" s="20"/>
      <c r="E81" s="18">
        <f>G81*E80</f>
        <v>21.725106382978723</v>
      </c>
      <c r="F81" s="18">
        <f>E81*(365.25/7)</f>
        <v>1133.5850151975685</v>
      </c>
      <c r="G81" s="18">
        <v>0.85531914893617023</v>
      </c>
      <c r="I81" s="18">
        <f>F81*AVERAGE(H82:H83)</f>
        <v>2.2170128064574688</v>
      </c>
    </row>
    <row r="82" spans="1:9">
      <c r="A82" s="18"/>
      <c r="C82" s="20"/>
      <c r="D82" s="2" t="s">
        <v>19</v>
      </c>
      <c r="H82" s="19">
        <f>B455</f>
        <v>4.2646215314859999E-4</v>
      </c>
    </row>
    <row r="83" spans="1:9">
      <c r="A83" s="18"/>
      <c r="C83" s="20"/>
      <c r="D83" s="1" t="s">
        <v>18</v>
      </c>
      <c r="F83" s="20"/>
      <c r="H83" s="19">
        <f>B453</f>
        <v>3.4850447505856098E-3</v>
      </c>
    </row>
    <row r="84" spans="1:9">
      <c r="A84" s="18"/>
      <c r="C84" s="20" t="s">
        <v>21</v>
      </c>
      <c r="D84" s="20"/>
      <c r="E84" s="18">
        <f>G84*E80</f>
        <v>3.6748936170212763</v>
      </c>
      <c r="F84" s="18">
        <f>E84*(365.25/7)</f>
        <v>191.75069908814589</v>
      </c>
      <c r="G84" s="18">
        <v>0.14468085106382977</v>
      </c>
      <c r="I84" s="18">
        <f>F84*AVERAGE(H85:H86)</f>
        <v>9.3821545853999336E-2</v>
      </c>
    </row>
    <row r="85" spans="1:9">
      <c r="A85" s="18"/>
      <c r="C85" s="20"/>
      <c r="D85" s="1" t="s">
        <v>22</v>
      </c>
      <c r="F85" s="20"/>
      <c r="H85" s="19">
        <f>B457</f>
        <v>6.0573063602221001E-4</v>
      </c>
    </row>
    <row r="86" spans="1:9">
      <c r="A86" s="18"/>
      <c r="C86" s="20"/>
      <c r="D86" s="1" t="s">
        <v>23</v>
      </c>
      <c r="F86" s="20"/>
      <c r="H86" s="19">
        <f>B464</f>
        <v>3.7284776082494302E-4</v>
      </c>
    </row>
    <row r="87" spans="1:9">
      <c r="A87" s="18"/>
      <c r="C87" s="20"/>
      <c r="D87" s="1"/>
      <c r="F87" s="20"/>
    </row>
    <row r="88" spans="1:9" s="20" customFormat="1">
      <c r="B88" s="20" t="s">
        <v>24</v>
      </c>
      <c r="E88" s="20">
        <f>E7</f>
        <v>74.400000000000006</v>
      </c>
      <c r="F88" s="20">
        <f>E88*(365.25/7)</f>
        <v>3882.0857142857149</v>
      </c>
      <c r="G88" s="20">
        <v>1</v>
      </c>
      <c r="H88" s="30"/>
      <c r="I88" s="20">
        <f>SUM(I89,I91,I94,I96,I98,I100)</f>
        <v>2.3533311027784007</v>
      </c>
    </row>
    <row r="89" spans="1:9">
      <c r="A89" s="18"/>
      <c r="C89" s="20" t="s">
        <v>25</v>
      </c>
      <c r="D89" s="20"/>
      <c r="E89" s="18">
        <f>G89*E88</f>
        <v>17.068825910931178</v>
      </c>
      <c r="F89" s="18">
        <f>E89*(365.25/7)</f>
        <v>890.62695199537325</v>
      </c>
      <c r="G89" s="18">
        <v>0.22941970310391366</v>
      </c>
      <c r="I89" s="18">
        <f>F89*H90</f>
        <v>0.35670832375913203</v>
      </c>
    </row>
    <row r="90" spans="1:9">
      <c r="A90" s="18"/>
      <c r="C90" s="20"/>
      <c r="D90" s="18" t="s">
        <v>15</v>
      </c>
      <c r="F90" s="20"/>
      <c r="H90" s="19">
        <f>B466</f>
        <v>4.00513731321467E-4</v>
      </c>
    </row>
    <row r="91" spans="1:9">
      <c r="A91" s="18"/>
      <c r="C91" s="20" t="s">
        <v>26</v>
      </c>
      <c r="E91" s="36">
        <f>G91*E88</f>
        <v>11.747368421052633</v>
      </c>
      <c r="F91" s="18">
        <f>E91*(365.25/7)</f>
        <v>612.96090225563921</v>
      </c>
      <c r="G91" s="18">
        <v>0.15789473684210525</v>
      </c>
      <c r="I91" s="18">
        <f>F91*AVERAGE(H92:H93)</f>
        <v>1.0440017261566457</v>
      </c>
    </row>
    <row r="92" spans="1:9">
      <c r="A92" s="18"/>
      <c r="C92" s="20"/>
      <c r="D92" s="2" t="s">
        <v>19</v>
      </c>
      <c r="E92" s="36"/>
      <c r="H92" s="19">
        <f>B455</f>
        <v>4.2646215314859999E-4</v>
      </c>
    </row>
    <row r="93" spans="1:9">
      <c r="A93" s="18"/>
      <c r="C93" s="20"/>
      <c r="D93" s="18" t="s">
        <v>27</v>
      </c>
      <c r="F93" s="20"/>
      <c r="H93" s="19">
        <f>B454</f>
        <v>2.9799597648393701E-3</v>
      </c>
    </row>
    <row r="94" spans="1:9">
      <c r="A94" s="18"/>
      <c r="C94" s="20" t="s">
        <v>29</v>
      </c>
      <c r="E94" s="18">
        <f>G94*E88</f>
        <v>2.2089068825910938</v>
      </c>
      <c r="F94" s="18">
        <f>E94*(365.25/7)</f>
        <v>115.25760555234244</v>
      </c>
      <c r="G94" s="18">
        <v>2.9689608636977064E-2</v>
      </c>
      <c r="I94" s="18">
        <f>F94*H95</f>
        <v>4.6162253662946504E-2</v>
      </c>
    </row>
    <row r="95" spans="1:9">
      <c r="A95" s="18"/>
      <c r="C95" s="20"/>
      <c r="D95" s="28" t="s">
        <v>15</v>
      </c>
      <c r="F95" s="20"/>
      <c r="H95" s="19">
        <f>B466</f>
        <v>4.00513731321467E-4</v>
      </c>
    </row>
    <row r="96" spans="1:9">
      <c r="A96" s="18"/>
      <c r="C96" s="20" t="s">
        <v>30</v>
      </c>
      <c r="E96" s="36">
        <f>G96*E88</f>
        <v>3.8153846153846156</v>
      </c>
      <c r="F96" s="18">
        <f>E96*(365.25/7)</f>
        <v>199.08131868131869</v>
      </c>
      <c r="G96" s="18">
        <v>5.128205128205128E-2</v>
      </c>
      <c r="I96" s="18">
        <f>F96*H97</f>
        <v>7.9734801781453021E-2</v>
      </c>
    </row>
    <row r="97" spans="1:9">
      <c r="A97" s="18"/>
      <c r="C97" s="20"/>
      <c r="D97" s="28" t="s">
        <v>15</v>
      </c>
      <c r="H97" s="19">
        <f>B466</f>
        <v>4.00513731321467E-4</v>
      </c>
    </row>
    <row r="98" spans="1:9">
      <c r="A98" s="18"/>
      <c r="C98" s="20" t="s">
        <v>31</v>
      </c>
      <c r="D98" s="20"/>
      <c r="E98" s="18">
        <f>G98*E88</f>
        <v>9.5384615384615401</v>
      </c>
      <c r="F98" s="18">
        <f>E98*(365.25/7)</f>
        <v>497.70329670329681</v>
      </c>
      <c r="G98" s="18">
        <v>0.12820512820512822</v>
      </c>
      <c r="I98" s="18">
        <f>F98*H99</f>
        <v>0.19933700445363259</v>
      </c>
    </row>
    <row r="99" spans="1:9">
      <c r="A99" s="18"/>
      <c r="C99" s="20"/>
      <c r="D99" s="28" t="s">
        <v>15</v>
      </c>
      <c r="H99" s="19">
        <f>B466</f>
        <v>4.00513731321467E-4</v>
      </c>
    </row>
    <row r="100" spans="1:9">
      <c r="A100" s="18"/>
      <c r="C100" s="20" t="s">
        <v>32</v>
      </c>
      <c r="D100" s="20"/>
      <c r="E100" s="18">
        <f>G100*E88</f>
        <v>30.021052631578954</v>
      </c>
      <c r="F100" s="18">
        <f>E100*(365.25/7)</f>
        <v>1566.4556390977448</v>
      </c>
      <c r="G100" s="18">
        <v>0.40350877192982459</v>
      </c>
      <c r="I100" s="18">
        <f>F100*H101</f>
        <v>0.62738699296459099</v>
      </c>
    </row>
    <row r="101" spans="1:9">
      <c r="A101" s="18"/>
      <c r="C101" s="20"/>
      <c r="D101" s="28" t="s">
        <v>15</v>
      </c>
      <c r="F101" s="20"/>
      <c r="H101" s="19">
        <f>B466</f>
        <v>4.00513731321467E-4</v>
      </c>
    </row>
    <row r="102" spans="1:9">
      <c r="A102" s="18"/>
      <c r="C102" s="20"/>
      <c r="D102" s="28"/>
      <c r="F102" s="20"/>
    </row>
    <row r="103" spans="1:9" s="20" customFormat="1">
      <c r="B103" s="20" t="s">
        <v>33</v>
      </c>
      <c r="E103" s="20">
        <f>E8</f>
        <v>8.1999999999999993</v>
      </c>
      <c r="F103" s="20">
        <f>E103*(365.25/7)</f>
        <v>427.8642857142857</v>
      </c>
      <c r="G103" s="20">
        <v>1</v>
      </c>
      <c r="H103" s="30"/>
      <c r="I103" s="20">
        <f>SUM(I104:I105)</f>
        <v>0.13176413995102268</v>
      </c>
    </row>
    <row r="104" spans="1:9">
      <c r="A104" s="18"/>
      <c r="C104" s="20" t="s">
        <v>34</v>
      </c>
      <c r="D104" s="20"/>
      <c r="E104" s="18">
        <f>G104*E103</f>
        <v>2.3428571428571425</v>
      </c>
      <c r="F104" s="18">
        <f>E104*(365.25/7)</f>
        <v>122.24693877551019</v>
      </c>
      <c r="G104" s="18">
        <v>0.2857142857142857</v>
      </c>
      <c r="I104" s="18">
        <f>F104*AVERAGE(H106:H106)</f>
        <v>3.764689712886362E-2</v>
      </c>
    </row>
    <row r="105" spans="1:9">
      <c r="A105" s="18"/>
      <c r="C105" s="20" t="s">
        <v>35</v>
      </c>
      <c r="D105" s="20"/>
      <c r="E105" s="18">
        <f>G105*E103</f>
        <v>5.8571428571428568</v>
      </c>
      <c r="F105" s="18">
        <f>E105*(365.25/7)</f>
        <v>305.61734693877548</v>
      </c>
      <c r="G105" s="18">
        <v>0.7142857142857143</v>
      </c>
      <c r="I105" s="18">
        <f>F105*AVERAGE(H106:H106)</f>
        <v>9.4117242822159067E-2</v>
      </c>
    </row>
    <row r="106" spans="1:9">
      <c r="A106" s="18"/>
      <c r="C106" s="20"/>
      <c r="D106" s="3" t="s">
        <v>36</v>
      </c>
      <c r="E106" s="3"/>
      <c r="F106" s="20"/>
      <c r="G106" s="3"/>
      <c r="H106" s="19">
        <f>B467</f>
        <v>3.0795779023961499E-4</v>
      </c>
    </row>
    <row r="107" spans="1:9">
      <c r="A107" s="18"/>
      <c r="C107" s="20"/>
      <c r="D107" s="3"/>
      <c r="E107" s="3"/>
      <c r="F107" s="20"/>
      <c r="G107" s="3"/>
    </row>
    <row r="108" spans="1:9" s="20" customFormat="1">
      <c r="B108" s="20" t="s">
        <v>37</v>
      </c>
      <c r="E108" s="20">
        <f>E9</f>
        <v>33.1</v>
      </c>
      <c r="F108" s="20">
        <f>E108*(365.25/7)</f>
        <v>1727.1107142857145</v>
      </c>
      <c r="G108" s="20">
        <v>0.9973821989528795</v>
      </c>
      <c r="H108" s="30"/>
      <c r="I108" s="20">
        <f>F108*H112</f>
        <v>0.38845636769338759</v>
      </c>
    </row>
    <row r="109" spans="1:9">
      <c r="C109" s="20" t="s">
        <v>38</v>
      </c>
      <c r="D109" s="20"/>
      <c r="E109" s="18">
        <f>G109*E108</f>
        <v>14.64371727748691</v>
      </c>
      <c r="F109" s="18">
        <f>E109*(365.25/7)</f>
        <v>764.08824794315638</v>
      </c>
      <c r="G109" s="18">
        <v>0.44240837696335072</v>
      </c>
    </row>
    <row r="110" spans="1:9">
      <c r="C110" s="20" t="s">
        <v>39</v>
      </c>
      <c r="D110" s="20"/>
      <c r="E110" s="18">
        <f>G110*E108</f>
        <v>18.369633507853401</v>
      </c>
      <c r="F110" s="18">
        <f>E110*(365.25/7)</f>
        <v>958.50123410620779</v>
      </c>
      <c r="G110" s="18">
        <v>0.55497382198952872</v>
      </c>
    </row>
    <row r="111" spans="1:9">
      <c r="C111" s="20" t="s">
        <v>40</v>
      </c>
      <c r="D111" s="20">
        <f>F108-SUM(F109:F110)</f>
        <v>4.5212322363504427</v>
      </c>
      <c r="E111" s="18" t="s">
        <v>41</v>
      </c>
      <c r="F111" s="20" t="e">
        <f>E111*(365.25/7)</f>
        <v>#VALUE!</v>
      </c>
      <c r="G111" s="18">
        <v>2.6178010471205049E-3</v>
      </c>
    </row>
    <row r="112" spans="1:9">
      <c r="C112" s="20"/>
      <c r="D112" s="2" t="s">
        <v>262</v>
      </c>
      <c r="F112" s="20"/>
      <c r="H112" s="19">
        <f>B510</f>
        <v>2.2491688835017299E-4</v>
      </c>
    </row>
    <row r="113" spans="1:9">
      <c r="C113" s="20"/>
      <c r="D113" s="2"/>
      <c r="F113" s="20"/>
    </row>
    <row r="114" spans="1:9">
      <c r="C114" s="20"/>
      <c r="D114" s="2"/>
      <c r="F114" s="20"/>
    </row>
    <row r="115" spans="1:9">
      <c r="C115" s="20"/>
      <c r="D115" s="2"/>
      <c r="F115" s="20"/>
    </row>
    <row r="116" spans="1:9">
      <c r="C116" s="20"/>
      <c r="D116" s="2"/>
      <c r="F116" s="20"/>
    </row>
    <row r="117" spans="1:9">
      <c r="C117" s="20"/>
      <c r="D117" s="2"/>
      <c r="F117" s="20"/>
    </row>
    <row r="118" spans="1:9">
      <c r="C118" s="20"/>
      <c r="D118" s="2"/>
      <c r="F118" s="20"/>
    </row>
    <row r="119" spans="1:9">
      <c r="C119" s="20"/>
      <c r="D119" s="2"/>
      <c r="F119" s="20"/>
    </row>
    <row r="120" spans="1:9">
      <c r="C120" s="20"/>
      <c r="D120" s="2"/>
      <c r="F120" s="20"/>
    </row>
    <row r="121" spans="1:9">
      <c r="C121" s="20"/>
      <c r="D121" s="2"/>
      <c r="F121" s="20"/>
    </row>
    <row r="122" spans="1:9" s="25" customFormat="1">
      <c r="A122" s="25" t="s">
        <v>42</v>
      </c>
      <c r="E122" s="25">
        <f>E4</f>
        <v>160.1</v>
      </c>
      <c r="F122" s="25">
        <f>E122*(365.25/7)</f>
        <v>8353.7892857142851</v>
      </c>
      <c r="H122" s="27"/>
      <c r="I122" s="25">
        <f>SUM(I108,I103,I88,I80,I75)</f>
        <v>6.4221870906984222</v>
      </c>
    </row>
    <row r="123" spans="1:9">
      <c r="F123" s="20"/>
    </row>
    <row r="124" spans="1:9" s="20" customFormat="1">
      <c r="A124" s="20" t="s">
        <v>43</v>
      </c>
      <c r="H124" s="30"/>
    </row>
    <row r="125" spans="1:9" s="20" customFormat="1">
      <c r="B125" s="20" t="s">
        <v>44</v>
      </c>
      <c r="E125" s="20">
        <f>E11</f>
        <v>19.8</v>
      </c>
      <c r="F125" s="20">
        <f t="shared" ref="F125:F133" si="0">E125*(365.25/7)</f>
        <v>1033.1357142857144</v>
      </c>
      <c r="G125" s="20">
        <v>1</v>
      </c>
      <c r="H125" s="30"/>
    </row>
    <row r="126" spans="1:9">
      <c r="C126" s="20" t="s">
        <v>45</v>
      </c>
      <c r="D126" s="20"/>
      <c r="E126" s="18">
        <f>G126*E125</f>
        <v>6.6</v>
      </c>
      <c r="F126" s="18">
        <f t="shared" si="0"/>
        <v>344.37857142857143</v>
      </c>
      <c r="G126" s="18">
        <v>0.33333333333333331</v>
      </c>
    </row>
    <row r="127" spans="1:9">
      <c r="C127" s="20" t="s">
        <v>46</v>
      </c>
      <c r="D127" s="20"/>
      <c r="E127" s="18">
        <f>G127*E125</f>
        <v>8.2246153846153849</v>
      </c>
      <c r="F127" s="18">
        <f t="shared" si="0"/>
        <v>429.14868131868133</v>
      </c>
      <c r="G127" s="18">
        <v>0.41538461538461535</v>
      </c>
    </row>
    <row r="128" spans="1:9">
      <c r="C128" s="20" t="s">
        <v>47</v>
      </c>
      <c r="D128" s="20"/>
      <c r="E128" s="18">
        <f>G128*E125</f>
        <v>2.0307692307692307</v>
      </c>
      <c r="F128" s="18">
        <f t="shared" si="0"/>
        <v>105.96263736263737</v>
      </c>
      <c r="G128" s="18">
        <v>0.10256410256410256</v>
      </c>
    </row>
    <row r="129" spans="1:9">
      <c r="C129" s="20" t="s">
        <v>48</v>
      </c>
      <c r="D129" s="20"/>
      <c r="E129" s="18">
        <f>G129*E125</f>
        <v>2.9446153846153846</v>
      </c>
      <c r="F129" s="18">
        <f t="shared" si="0"/>
        <v>153.64582417582417</v>
      </c>
      <c r="G129" s="18">
        <v>0.14871794871794872</v>
      </c>
    </row>
    <row r="130" spans="1:9" s="20" customFormat="1">
      <c r="B130" s="20" t="s">
        <v>49</v>
      </c>
      <c r="E130" s="20">
        <f>E12</f>
        <v>9</v>
      </c>
      <c r="F130" s="18">
        <f t="shared" si="0"/>
        <v>469.60714285714289</v>
      </c>
      <c r="G130" s="20">
        <v>1</v>
      </c>
      <c r="H130" s="30"/>
    </row>
    <row r="131" spans="1:9">
      <c r="C131" s="20" t="s">
        <v>49</v>
      </c>
      <c r="D131" s="20"/>
      <c r="E131" s="18">
        <f>G131*E130</f>
        <v>9</v>
      </c>
      <c r="F131" s="18">
        <f t="shared" si="0"/>
        <v>469.60714285714289</v>
      </c>
      <c r="G131" s="18">
        <v>1</v>
      </c>
    </row>
    <row r="132" spans="1:9" s="20" customFormat="1">
      <c r="B132" s="20" t="s">
        <v>50</v>
      </c>
      <c r="E132" s="20" t="s">
        <v>41</v>
      </c>
      <c r="F132" s="18" t="e">
        <f t="shared" si="0"/>
        <v>#VALUE!</v>
      </c>
      <c r="G132" s="20">
        <v>1</v>
      </c>
      <c r="H132" s="30"/>
    </row>
    <row r="133" spans="1:9">
      <c r="C133" s="20" t="s">
        <v>50</v>
      </c>
      <c r="D133" s="20"/>
      <c r="E133" s="18" t="s">
        <v>41</v>
      </c>
      <c r="F133" s="18" t="e">
        <f t="shared" si="0"/>
        <v>#VALUE!</v>
      </c>
      <c r="G133" s="18">
        <v>1</v>
      </c>
    </row>
    <row r="134" spans="1:9">
      <c r="C134" s="20"/>
      <c r="D134" s="3" t="s">
        <v>36</v>
      </c>
      <c r="E134" s="3"/>
      <c r="F134" s="20"/>
      <c r="G134" s="3"/>
      <c r="H134" s="19">
        <f>B467</f>
        <v>3.0795779023961499E-4</v>
      </c>
    </row>
    <row r="135" spans="1:9" s="25" customFormat="1">
      <c r="A135" s="25" t="s">
        <v>51</v>
      </c>
      <c r="E135" s="25">
        <f>E10</f>
        <v>28.8</v>
      </c>
      <c r="F135" s="25">
        <f>E135*(365.25/7)</f>
        <v>1502.7428571428572</v>
      </c>
      <c r="H135" s="27"/>
      <c r="I135" s="25">
        <f>F135*H134</f>
        <v>0.46278136958407973</v>
      </c>
    </row>
    <row r="136" spans="1:9">
      <c r="C136" s="20"/>
      <c r="D136" s="20"/>
      <c r="F136" s="20"/>
    </row>
    <row r="137" spans="1:9" s="20" customFormat="1">
      <c r="A137" s="20" t="s">
        <v>52</v>
      </c>
      <c r="H137" s="30"/>
    </row>
    <row r="138" spans="1:9" s="20" customFormat="1">
      <c r="B138" s="20" t="s">
        <v>53</v>
      </c>
      <c r="E138" s="20">
        <f>E15</f>
        <v>27.9</v>
      </c>
      <c r="F138" s="20">
        <f t="shared" ref="F138:F151" si="1">E138*(365.25/7)</f>
        <v>1455.7821428571428</v>
      </c>
      <c r="G138" s="20">
        <v>1.0036231884057971</v>
      </c>
      <c r="H138" s="30"/>
    </row>
    <row r="139" spans="1:9">
      <c r="C139" s="20" t="s">
        <v>54</v>
      </c>
      <c r="D139" s="20"/>
      <c r="E139" s="18">
        <f>G139*E138</f>
        <v>7.9858695652173903</v>
      </c>
      <c r="F139" s="18">
        <f t="shared" si="1"/>
        <v>416.69126552795029</v>
      </c>
      <c r="G139" s="18">
        <v>0.28623188405797101</v>
      </c>
    </row>
    <row r="140" spans="1:9">
      <c r="C140" s="20" t="s">
        <v>55</v>
      </c>
      <c r="D140" s="20"/>
      <c r="E140" s="18">
        <f>G140*E138</f>
        <v>4.447826086956522</v>
      </c>
      <c r="F140" s="18">
        <f t="shared" si="1"/>
        <v>232.08121118012426</v>
      </c>
      <c r="G140" s="18">
        <v>0.15942028985507248</v>
      </c>
    </row>
    <row r="141" spans="1:9">
      <c r="C141" s="20" t="s">
        <v>56</v>
      </c>
      <c r="D141" s="20"/>
      <c r="E141" s="18">
        <f>G141*E138</f>
        <v>10.41195652173913</v>
      </c>
      <c r="F141" s="18">
        <f t="shared" si="1"/>
        <v>543.2810170807453</v>
      </c>
      <c r="G141" s="18">
        <v>0.37318840579710144</v>
      </c>
    </row>
    <row r="142" spans="1:9">
      <c r="C142" s="20" t="s">
        <v>57</v>
      </c>
      <c r="D142" s="20"/>
      <c r="E142" s="18">
        <f>G142*E138</f>
        <v>2.6282608695652172</v>
      </c>
      <c r="F142" s="18">
        <f t="shared" si="1"/>
        <v>137.13889751552796</v>
      </c>
      <c r="G142" s="18">
        <v>9.420289855072464E-2</v>
      </c>
    </row>
    <row r="143" spans="1:9">
      <c r="C143" s="20" t="s">
        <v>58</v>
      </c>
      <c r="D143" s="20"/>
      <c r="E143" s="18">
        <f>G143*E138</f>
        <v>0.80869565217391304</v>
      </c>
      <c r="F143" s="18">
        <f t="shared" si="1"/>
        <v>42.196583850931681</v>
      </c>
      <c r="G143" s="18">
        <v>2.8985507246376812E-2</v>
      </c>
    </row>
    <row r="144" spans="1:9">
      <c r="C144" s="20" t="s">
        <v>59</v>
      </c>
      <c r="D144" s="20"/>
      <c r="E144" s="18">
        <f>G144*E138</f>
        <v>0.70760869565217388</v>
      </c>
      <c r="F144" s="18">
        <f t="shared" si="1"/>
        <v>36.92201086956522</v>
      </c>
      <c r="G144" s="18">
        <v>2.5362318840579708E-2</v>
      </c>
    </row>
    <row r="145" spans="1:9">
      <c r="C145" s="20" t="s">
        <v>60</v>
      </c>
      <c r="D145" s="20"/>
      <c r="E145" s="18">
        <f>G145*E138</f>
        <v>1.0108695652173914</v>
      </c>
      <c r="F145" s="18">
        <f t="shared" si="1"/>
        <v>52.745729813664603</v>
      </c>
      <c r="G145" s="18">
        <v>3.6231884057971016E-2</v>
      </c>
    </row>
    <row r="146" spans="1:9" s="20" customFormat="1">
      <c r="B146" s="20" t="s">
        <v>61</v>
      </c>
      <c r="E146" s="20">
        <f>E16</f>
        <v>4.2</v>
      </c>
      <c r="F146" s="20">
        <f t="shared" si="1"/>
        <v>219.15</v>
      </c>
      <c r="G146" s="20">
        <v>1</v>
      </c>
      <c r="H146" s="30"/>
    </row>
    <row r="147" spans="1:9">
      <c r="C147" s="20" t="s">
        <v>62</v>
      </c>
      <c r="D147" s="20"/>
      <c r="E147" s="18">
        <f>G147*E146</f>
        <v>1.7612903225806453</v>
      </c>
      <c r="F147" s="18">
        <f t="shared" si="1"/>
        <v>91.901612903225825</v>
      </c>
      <c r="G147" s="18">
        <v>0.41935483870967744</v>
      </c>
    </row>
    <row r="148" spans="1:9">
      <c r="C148" s="20" t="s">
        <v>63</v>
      </c>
      <c r="D148" s="20"/>
      <c r="E148" s="18">
        <f>G148*E146</f>
        <v>0.47419354838709671</v>
      </c>
      <c r="F148" s="18">
        <f t="shared" si="1"/>
        <v>24.742741935483867</v>
      </c>
      <c r="G148" s="18">
        <v>0.1129032258064516</v>
      </c>
    </row>
    <row r="149" spans="1:9">
      <c r="C149" s="20" t="s">
        <v>64</v>
      </c>
      <c r="D149" s="20"/>
      <c r="E149" s="18">
        <f>G149*E146</f>
        <v>1.4903225806451614</v>
      </c>
      <c r="F149" s="18">
        <f t="shared" si="1"/>
        <v>77.762903225806468</v>
      </c>
      <c r="G149" s="18">
        <v>0.35483870967741937</v>
      </c>
    </row>
    <row r="150" spans="1:9">
      <c r="C150" s="20" t="s">
        <v>65</v>
      </c>
      <c r="D150" s="20"/>
      <c r="E150" s="18">
        <f>G150*E146</f>
        <v>0.33870967741935487</v>
      </c>
      <c r="F150" s="18">
        <f t="shared" si="1"/>
        <v>17.673387096774196</v>
      </c>
      <c r="G150" s="18">
        <v>8.0645161290322578E-2</v>
      </c>
    </row>
    <row r="151" spans="1:9">
      <c r="C151" s="20" t="s">
        <v>66</v>
      </c>
      <c r="D151" s="20"/>
      <c r="E151" s="18">
        <f>G151*E146</f>
        <v>0.13548387096774195</v>
      </c>
      <c r="F151" s="18">
        <f t="shared" si="1"/>
        <v>7.0693548387096783</v>
      </c>
      <c r="G151" s="18">
        <v>3.2258064516129031E-2</v>
      </c>
    </row>
    <row r="152" spans="1:9">
      <c r="C152" s="20"/>
      <c r="D152" s="2" t="s">
        <v>67</v>
      </c>
      <c r="H152" s="19">
        <f>B468</f>
        <v>2.5698777452277098E-4</v>
      </c>
    </row>
    <row r="153" spans="1:9">
      <c r="C153" s="20"/>
      <c r="D153" s="3" t="s">
        <v>68</v>
      </c>
      <c r="F153" s="20"/>
      <c r="G153" s="25"/>
      <c r="H153" s="19">
        <f>B469</f>
        <v>2.3781103369882801E-4</v>
      </c>
    </row>
    <row r="154" spans="1:9" s="25" customFormat="1">
      <c r="A154" s="25" t="s">
        <v>69</v>
      </c>
      <c r="E154" s="25">
        <f>E14</f>
        <v>32.1</v>
      </c>
      <c r="F154" s="25">
        <f>E154*(365.25/7)</f>
        <v>1674.9321428571429</v>
      </c>
      <c r="H154" s="27"/>
      <c r="I154" s="25">
        <f>F154*AVERAGE(H152:H153)</f>
        <v>0.41437721406888167</v>
      </c>
    </row>
    <row r="155" spans="1:9">
      <c r="C155" s="20"/>
      <c r="D155" s="20"/>
      <c r="F155" s="20"/>
    </row>
    <row r="156" spans="1:9" s="20" customFormat="1">
      <c r="A156" s="20" t="s">
        <v>70</v>
      </c>
      <c r="H156" s="30"/>
    </row>
    <row r="157" spans="1:9" s="20" customFormat="1">
      <c r="B157" s="20" t="s">
        <v>71</v>
      </c>
      <c r="E157" s="38">
        <f>E18</f>
        <v>70</v>
      </c>
      <c r="F157" s="20">
        <f>E157*(365.25/7)</f>
        <v>3652.5</v>
      </c>
      <c r="G157" s="20">
        <v>1.0151057401812689</v>
      </c>
      <c r="H157" s="30"/>
      <c r="I157" s="20">
        <f>F157*AVERAGE(H159:H160)</f>
        <v>0.49401808442166389</v>
      </c>
    </row>
    <row r="158" spans="1:9">
      <c r="C158" s="20" t="s">
        <v>71</v>
      </c>
      <c r="D158" s="20"/>
      <c r="E158" s="36">
        <f>G158*E157</f>
        <v>70</v>
      </c>
      <c r="F158" s="18">
        <f>E158*(365.25/7)</f>
        <v>3652.5</v>
      </c>
      <c r="G158" s="18">
        <v>1</v>
      </c>
    </row>
    <row r="159" spans="1:9">
      <c r="D159" s="28" t="s">
        <v>72</v>
      </c>
      <c r="E159" s="36"/>
      <c r="F159" s="20"/>
      <c r="H159" s="19">
        <f>B529</f>
        <v>7.7595885697333093E-5</v>
      </c>
    </row>
    <row r="160" spans="1:9">
      <c r="D160" s="29" t="s">
        <v>73</v>
      </c>
      <c r="E160" s="36"/>
      <c r="F160" s="20"/>
      <c r="H160" s="19">
        <f>B492</f>
        <v>1.9291367456093599E-4</v>
      </c>
    </row>
    <row r="161" spans="2:9" s="20" customFormat="1">
      <c r="B161" s="20" t="s">
        <v>74</v>
      </c>
      <c r="E161" s="38">
        <f>E19</f>
        <v>43.3</v>
      </c>
      <c r="F161" s="20">
        <f>E161*(365.25/7)</f>
        <v>2259.3321428571426</v>
      </c>
      <c r="G161" s="20">
        <v>1</v>
      </c>
      <c r="H161" s="30"/>
      <c r="I161" s="20">
        <f>SUM(I162,I168,I164)</f>
        <v>0.51794979098780669</v>
      </c>
    </row>
    <row r="162" spans="2:9">
      <c r="C162" s="20" t="s">
        <v>75</v>
      </c>
      <c r="D162" s="20"/>
      <c r="E162" s="36">
        <f>G162*E161</f>
        <v>26.920599250936331</v>
      </c>
      <c r="F162" s="18">
        <f>E162*(365.25/7)</f>
        <v>1404.6784109149278</v>
      </c>
      <c r="G162" s="18">
        <v>0.62172284644194764</v>
      </c>
      <c r="I162" s="18">
        <f>F162*H163</f>
        <v>0.27098167382601507</v>
      </c>
    </row>
    <row r="163" spans="2:9">
      <c r="C163" s="20"/>
      <c r="D163" s="29" t="s">
        <v>73</v>
      </c>
      <c r="E163" s="36"/>
      <c r="F163" s="20"/>
      <c r="H163" s="19">
        <f>B492</f>
        <v>1.9291367456093599E-4</v>
      </c>
    </row>
    <row r="164" spans="2:9">
      <c r="C164" s="20" t="s">
        <v>76</v>
      </c>
      <c r="D164" s="20"/>
      <c r="E164" s="36">
        <f>G164*E161</f>
        <v>2.2704119850187263</v>
      </c>
      <c r="F164" s="18">
        <f>E164*(365.25/7)</f>
        <v>118.46685393258426</v>
      </c>
      <c r="G164" s="18">
        <v>5.2434456928838948E-2</v>
      </c>
      <c r="I164" s="18">
        <f>F164*AVERAGE(H165:H167)</f>
        <v>0.10494760136141019</v>
      </c>
    </row>
    <row r="165" spans="2:9">
      <c r="C165" s="20"/>
      <c r="D165" s="29" t="s">
        <v>77</v>
      </c>
      <c r="E165" s="36"/>
      <c r="F165" s="20"/>
      <c r="H165" s="19">
        <f>B479</f>
        <v>1.4906108433209899E-3</v>
      </c>
    </row>
    <row r="166" spans="2:9">
      <c r="C166" s="20"/>
      <c r="D166" s="29" t="s">
        <v>78</v>
      </c>
      <c r="E166" s="36"/>
      <c r="F166" s="20"/>
      <c r="H166" s="19">
        <f>B478</f>
        <v>8.8192919598841597E-4</v>
      </c>
    </row>
    <row r="167" spans="2:9">
      <c r="C167" s="20"/>
      <c r="D167" s="29" t="s">
        <v>79</v>
      </c>
      <c r="E167" s="36"/>
      <c r="F167" s="20"/>
      <c r="H167" s="19">
        <f>B470</f>
        <v>2.8510464047079402E-4</v>
      </c>
    </row>
    <row r="168" spans="2:9">
      <c r="C168" s="20" t="s">
        <v>80</v>
      </c>
      <c r="D168" s="20"/>
      <c r="E168" s="36">
        <f>G168*E161</f>
        <v>14.108988764044941</v>
      </c>
      <c r="F168" s="18">
        <f>E168*(365.25/7)</f>
        <v>736.18687800963073</v>
      </c>
      <c r="G168" s="18">
        <v>0.32584269662921345</v>
      </c>
      <c r="I168" s="18">
        <f>F168*H169</f>
        <v>0.14202051580038139</v>
      </c>
    </row>
    <row r="169" spans="2:9">
      <c r="C169" s="20"/>
      <c r="D169" s="29" t="s">
        <v>73</v>
      </c>
      <c r="E169" s="36"/>
      <c r="F169" s="20"/>
      <c r="H169" s="19">
        <f>B492</f>
        <v>1.9291367456093599E-4</v>
      </c>
    </row>
    <row r="170" spans="2:9" s="20" customFormat="1">
      <c r="B170" s="20" t="s">
        <v>81</v>
      </c>
      <c r="D170" s="20" t="s">
        <v>295</v>
      </c>
      <c r="E170" s="38">
        <f>(E200-SUM(E186,E177,E161,E157)) / 2</f>
        <v>20.049999999999997</v>
      </c>
      <c r="F170" s="20">
        <f>E170*(365.25/7)</f>
        <v>1046.180357142857</v>
      </c>
      <c r="G170" s="20">
        <v>1</v>
      </c>
      <c r="H170" s="30"/>
      <c r="I170" s="20">
        <f>SUM(I171,I175)</f>
        <v>0.25933198116841427</v>
      </c>
    </row>
    <row r="171" spans="2:9">
      <c r="C171" s="20" t="s">
        <v>82</v>
      </c>
      <c r="D171" s="20"/>
      <c r="E171" s="36">
        <f>G171*E170</f>
        <v>3.6340624999999993</v>
      </c>
      <c r="F171" s="18">
        <f>E171*(365.25/7)</f>
        <v>189.62018973214282</v>
      </c>
      <c r="G171" s="18">
        <v>0.18124999999999999</v>
      </c>
      <c r="I171" s="18">
        <f>F171*AVERAGE(H172:H174)</f>
        <v>0.16798102947351382</v>
      </c>
    </row>
    <row r="172" spans="2:9">
      <c r="C172" s="20"/>
      <c r="D172" s="29" t="s">
        <v>77</v>
      </c>
      <c r="E172" s="36"/>
      <c r="F172" s="20"/>
      <c r="H172" s="19">
        <f>B479</f>
        <v>1.4906108433209899E-3</v>
      </c>
    </row>
    <row r="173" spans="2:9">
      <c r="C173" s="20"/>
      <c r="D173" s="29" t="s">
        <v>78</v>
      </c>
      <c r="E173" s="36"/>
      <c r="F173" s="20"/>
      <c r="H173" s="19">
        <f>B478</f>
        <v>8.8192919598841597E-4</v>
      </c>
    </row>
    <row r="174" spans="2:9">
      <c r="C174" s="20"/>
      <c r="D174" s="29" t="s">
        <v>79</v>
      </c>
      <c r="E174" s="36"/>
      <c r="F174" s="20"/>
      <c r="H174" s="19">
        <f>B470</f>
        <v>2.8510464047079402E-4</v>
      </c>
    </row>
    <row r="175" spans="2:9">
      <c r="C175" s="20" t="s">
        <v>83</v>
      </c>
      <c r="D175" s="20"/>
      <c r="E175" s="36">
        <f>G175*E170</f>
        <v>16.415937499999998</v>
      </c>
      <c r="F175" s="18">
        <f>E175*(365.25/7)</f>
        <v>856.56016741071426</v>
      </c>
      <c r="G175" s="18">
        <v>0.81874999999999998</v>
      </c>
      <c r="I175" s="18">
        <f>F175*H176</f>
        <v>9.135095169490047E-2</v>
      </c>
    </row>
    <row r="176" spans="2:9">
      <c r="C176" s="20"/>
      <c r="D176" s="29" t="s">
        <v>84</v>
      </c>
      <c r="E176" s="36"/>
      <c r="F176" s="20"/>
      <c r="H176" s="19">
        <f>B555</f>
        <v>1.06648610536075E-4</v>
      </c>
    </row>
    <row r="177" spans="1:9" s="20" customFormat="1">
      <c r="B177" s="20" t="s">
        <v>85</v>
      </c>
      <c r="E177" s="38">
        <f>E21</f>
        <v>21.1</v>
      </c>
      <c r="F177" s="20">
        <f>E177*(365.25/7)</f>
        <v>1100.9678571428572</v>
      </c>
      <c r="G177" s="20">
        <v>0.99595141700404854</v>
      </c>
      <c r="H177" s="30"/>
      <c r="I177" s="20">
        <f>SUM(I178,I180,I182,I184)</f>
        <v>0.16583467246671743</v>
      </c>
    </row>
    <row r="178" spans="1:9">
      <c r="A178" s="39"/>
      <c r="C178" s="20" t="s">
        <v>86</v>
      </c>
      <c r="D178" s="20"/>
      <c r="E178" s="36">
        <f>G178*E177</f>
        <v>1.8793522267206482</v>
      </c>
      <c r="F178" s="18">
        <f>E178*(365.25/7)</f>
        <v>98.061914401388108</v>
      </c>
      <c r="G178" s="18">
        <v>8.9068825910931182E-2</v>
      </c>
      <c r="I178" s="18">
        <f>F178*H179</f>
        <v>1.3074240651059632E-2</v>
      </c>
    </row>
    <row r="179" spans="1:9">
      <c r="D179" s="29" t="s">
        <v>86</v>
      </c>
      <c r="E179" s="36"/>
      <c r="H179" s="19">
        <f>B489</f>
        <v>1.3332638599674901E-4</v>
      </c>
    </row>
    <row r="180" spans="1:9">
      <c r="C180" s="20" t="s">
        <v>87</v>
      </c>
      <c r="D180" s="20"/>
      <c r="E180" s="36">
        <f>G180*E177</f>
        <v>0.85425101214574906</v>
      </c>
      <c r="F180" s="18">
        <f>E180*(365.25/7)</f>
        <v>44.573597455176404</v>
      </c>
      <c r="G180" s="18">
        <v>4.048582995951417E-2</v>
      </c>
      <c r="I180" s="18">
        <f>F180*H181</f>
        <v>7.8481098447868644E-3</v>
      </c>
    </row>
    <row r="181" spans="1:9">
      <c r="D181" s="29" t="s">
        <v>88</v>
      </c>
      <c r="E181" s="36"/>
      <c r="H181" s="19">
        <f>B491</f>
        <v>1.7607081978696001E-4</v>
      </c>
    </row>
    <row r="182" spans="1:9">
      <c r="C182" s="20" t="s">
        <v>89</v>
      </c>
      <c r="D182" s="20"/>
      <c r="E182" s="36">
        <f>G182*E177</f>
        <v>18.280971659919029</v>
      </c>
      <c r="F182" s="18">
        <f>E182*(365.25/7)</f>
        <v>953.87498554077513</v>
      </c>
      <c r="G182" s="18">
        <v>0.8663967611336032</v>
      </c>
      <c r="I182" s="18">
        <f>F182*H183</f>
        <v>0.14443478603725862</v>
      </c>
    </row>
    <row r="183" spans="1:9">
      <c r="D183" s="29" t="s">
        <v>90</v>
      </c>
      <c r="E183" s="36"/>
      <c r="F183" s="20"/>
      <c r="H183" s="19">
        <f>B541</f>
        <v>1.5141898909884401E-4</v>
      </c>
    </row>
    <row r="184" spans="1:9">
      <c r="C184" s="20" t="s">
        <v>91</v>
      </c>
      <c r="D184" s="39">
        <f>F177-SUM(F182,F180,F178)</f>
        <v>4.4573597455175786</v>
      </c>
      <c r="E184" s="36" t="s">
        <v>41</v>
      </c>
      <c r="F184" s="18" t="e">
        <f>E184*(365.25/7)</f>
        <v>#VALUE!</v>
      </c>
      <c r="G184" s="18">
        <v>4.0485829959514552E-3</v>
      </c>
      <c r="I184" s="18">
        <f>D184*H185</f>
        <v>4.7753593361229545E-4</v>
      </c>
    </row>
    <row r="185" spans="1:9">
      <c r="D185" s="28" t="s">
        <v>92</v>
      </c>
      <c r="E185" s="36"/>
      <c r="F185" s="20"/>
      <c r="H185" s="19">
        <f>B540</f>
        <v>1.07134259040347E-4</v>
      </c>
    </row>
    <row r="186" spans="1:9" s="20" customFormat="1">
      <c r="B186" s="20" t="s">
        <v>93</v>
      </c>
      <c r="E186" s="38">
        <f>E22</f>
        <v>37.4</v>
      </c>
      <c r="F186" s="20">
        <f>E186*(365.25/7)</f>
        <v>1951.4785714285715</v>
      </c>
      <c r="G186" s="20">
        <v>0.99722991689750695</v>
      </c>
      <c r="H186" s="30"/>
      <c r="I186" s="20">
        <f>SUM(I187,I189,I191,I193,I195)</f>
        <v>3.2760714416321912</v>
      </c>
    </row>
    <row r="187" spans="1:9">
      <c r="C187" s="20" t="s">
        <v>94</v>
      </c>
      <c r="D187" s="20"/>
      <c r="E187" s="36">
        <f>G187*E186</f>
        <v>32.219944598337946</v>
      </c>
      <c r="F187" s="18">
        <f>E187*(365.25/7)</f>
        <v>1681.1906806489908</v>
      </c>
      <c r="G187" s="18">
        <v>0.86149584487534625</v>
      </c>
      <c r="I187" s="18">
        <f>F187*H188</f>
        <v>3.1199340527326984</v>
      </c>
    </row>
    <row r="188" spans="1:9">
      <c r="D188" s="29" t="s">
        <v>95</v>
      </c>
      <c r="E188" s="36"/>
      <c r="H188" s="19">
        <f>B486</f>
        <v>1.8557883342110301E-3</v>
      </c>
    </row>
    <row r="189" spans="1:9">
      <c r="C189" s="20" t="s">
        <v>96</v>
      </c>
      <c r="D189" s="20"/>
      <c r="E189" s="36">
        <f>G189*E186</f>
        <v>3.6260387811634343</v>
      </c>
      <c r="F189" s="18">
        <f>E189*(365.25/7)</f>
        <v>189.20152354570635</v>
      </c>
      <c r="G189" s="18">
        <v>9.6952908587257608E-2</v>
      </c>
      <c r="I189" s="18">
        <f>F189*H190</f>
        <v>0.13458239466883964</v>
      </c>
    </row>
    <row r="190" spans="1:9">
      <c r="C190" s="20"/>
      <c r="D190" s="29" t="s">
        <v>97</v>
      </c>
      <c r="E190" s="36"/>
      <c r="H190" s="19">
        <f>B488</f>
        <v>7.1131771111942403E-4</v>
      </c>
    </row>
    <row r="191" spans="1:9">
      <c r="C191" s="20" t="s">
        <v>98</v>
      </c>
      <c r="D191" s="20"/>
      <c r="E191" s="36">
        <f>G191*E186</f>
        <v>1.1396121883656509</v>
      </c>
      <c r="F191" s="18">
        <f>E191*(365.25/7)</f>
        <v>59.463335971507718</v>
      </c>
      <c r="G191" s="18">
        <v>3.0470914127423823E-2</v>
      </c>
      <c r="I191" s="18">
        <f>F191*H192</f>
        <v>1.6775939833356568E-2</v>
      </c>
    </row>
    <row r="192" spans="1:9">
      <c r="C192" s="20"/>
      <c r="D192" s="29" t="s">
        <v>99</v>
      </c>
      <c r="E192" s="36"/>
      <c r="H192" s="19">
        <f>B459</f>
        <v>2.8212241306802699E-4</v>
      </c>
    </row>
    <row r="193" spans="1:9">
      <c r="C193" s="20" t="s">
        <v>100</v>
      </c>
      <c r="D193" s="39">
        <f>F186-SUM(F187,F189,F191,F195)</f>
        <v>5.4057578155918691</v>
      </c>
      <c r="E193" s="36" t="s">
        <v>41</v>
      </c>
      <c r="F193" s="18" t="e">
        <f>E193*(365.25/7)</f>
        <v>#VALUE!</v>
      </c>
      <c r="G193" s="18">
        <v>2.7700831024930483E-3</v>
      </c>
      <c r="I193" s="18">
        <f>D193*H194</f>
        <v>1.1947635993241679E-3</v>
      </c>
    </row>
    <row r="194" spans="1:9">
      <c r="C194" s="20"/>
      <c r="D194" s="29" t="s">
        <v>101</v>
      </c>
      <c r="E194" s="36"/>
      <c r="H194" s="19">
        <f>B473</f>
        <v>2.2101685648552401E-4</v>
      </c>
    </row>
    <row r="195" spans="1:9">
      <c r="C195" s="20" t="s">
        <v>102</v>
      </c>
      <c r="D195" s="20"/>
      <c r="E195" s="36">
        <f>G195*E186</f>
        <v>0.31080332409972294</v>
      </c>
      <c r="F195" s="18">
        <f>E195*(365.25/7)</f>
        <v>16.217273446774829</v>
      </c>
      <c r="G195" s="18">
        <v>8.3102493074792231E-3</v>
      </c>
      <c r="I195" s="18">
        <f>F195*H196</f>
        <v>3.5842907979723318E-3</v>
      </c>
    </row>
    <row r="196" spans="1:9">
      <c r="C196" s="20"/>
      <c r="D196" s="29" t="s">
        <v>101</v>
      </c>
      <c r="E196" s="36"/>
      <c r="H196" s="19">
        <f>B473</f>
        <v>2.2101685648552401E-4</v>
      </c>
    </row>
    <row r="197" spans="1:9" s="20" customFormat="1">
      <c r="B197" s="20" t="s">
        <v>103</v>
      </c>
      <c r="D197" s="20" t="s">
        <v>295</v>
      </c>
      <c r="E197" s="38">
        <f>(E200-SUM(E157,E161,E177,E186))/2</f>
        <v>20.049999999999997</v>
      </c>
      <c r="F197" s="20">
        <f>E197*(365.25/7)</f>
        <v>1046.180357142857</v>
      </c>
      <c r="G197" s="20">
        <v>1</v>
      </c>
      <c r="H197" s="30"/>
      <c r="I197" s="20">
        <f>F197*H199</f>
        <v>6.0128711529925785E-2</v>
      </c>
    </row>
    <row r="198" spans="1:9">
      <c r="C198" s="20" t="s">
        <v>103</v>
      </c>
      <c r="D198" s="20"/>
      <c r="E198" s="36" t="s">
        <v>41</v>
      </c>
      <c r="F198" s="20" t="e">
        <f>E198*(365.25/7)</f>
        <v>#VALUE!</v>
      </c>
      <c r="G198" s="18">
        <v>1</v>
      </c>
    </row>
    <row r="199" spans="1:9">
      <c r="C199" s="20"/>
      <c r="D199" s="29" t="s">
        <v>104</v>
      </c>
      <c r="E199" s="36"/>
      <c r="F199" s="20"/>
      <c r="H199" s="19">
        <f>B532</f>
        <v>5.74745177725748E-5</v>
      </c>
    </row>
    <row r="200" spans="1:9" s="25" customFormat="1">
      <c r="A200" s="25" t="s">
        <v>105</v>
      </c>
      <c r="E200" s="35">
        <f>E17</f>
        <v>211.9</v>
      </c>
      <c r="F200" s="25">
        <f>E200*(365.25/7)</f>
        <v>11056.639285714287</v>
      </c>
      <c r="H200" s="27"/>
      <c r="I200" s="25">
        <f>SUM(I161,I170,I157,I177,I186,I197)</f>
        <v>4.7733346822067189</v>
      </c>
    </row>
    <row r="201" spans="1:9">
      <c r="C201" s="20"/>
      <c r="D201" s="20"/>
      <c r="E201" s="36"/>
      <c r="F201" s="20"/>
    </row>
    <row r="202" spans="1:9" s="20" customFormat="1">
      <c r="A202" s="20" t="s">
        <v>106</v>
      </c>
      <c r="E202" s="36"/>
      <c r="H202" s="30"/>
    </row>
    <row r="203" spans="1:9" s="20" customFormat="1">
      <c r="B203" s="20" t="s">
        <v>107</v>
      </c>
      <c r="E203" s="38">
        <f>E25</f>
        <v>18.8</v>
      </c>
      <c r="F203" s="20">
        <f>E203*(365.25/7)</f>
        <v>980.95714285714291</v>
      </c>
      <c r="G203" s="20">
        <v>0.97826086956521752</v>
      </c>
      <c r="H203" s="30"/>
      <c r="I203" s="20">
        <f>SUM(I204,I206,I208)</f>
        <v>0.21829948933639759</v>
      </c>
    </row>
    <row r="204" spans="1:9">
      <c r="A204" s="18"/>
      <c r="C204" s="20" t="s">
        <v>108</v>
      </c>
      <c r="D204" s="20"/>
      <c r="E204" s="36">
        <f>G204*E203</f>
        <v>15.93913043478261</v>
      </c>
      <c r="F204" s="18">
        <f>E204*(365.25/7)</f>
        <v>831.68105590062123</v>
      </c>
      <c r="G204" s="18">
        <v>0.84782608695652184</v>
      </c>
      <c r="I204" s="18">
        <f>F204*H205</f>
        <v>0.1831433659765804</v>
      </c>
    </row>
    <row r="205" spans="1:9">
      <c r="A205" s="18"/>
      <c r="C205" s="20"/>
      <c r="D205" s="29" t="s">
        <v>109</v>
      </c>
      <c r="E205" s="36"/>
      <c r="H205" s="19">
        <f>B484</f>
        <v>2.2020865411952401E-4</v>
      </c>
    </row>
    <row r="206" spans="1:9">
      <c r="A206" s="18"/>
      <c r="C206" s="20" t="s">
        <v>110</v>
      </c>
      <c r="D206" s="20"/>
      <c r="E206" s="36">
        <f>G206*E203</f>
        <v>2.4521739130434783</v>
      </c>
      <c r="F206" s="18">
        <f>E206*(365.25/7)</f>
        <v>127.95093167701864</v>
      </c>
      <c r="G206" s="18">
        <v>0.13043478260869565</v>
      </c>
      <c r="I206" s="18">
        <f>F206*H207</f>
        <v>3.2881825179792143E-2</v>
      </c>
    </row>
    <row r="207" spans="1:9">
      <c r="A207" s="18"/>
      <c r="C207" s="20"/>
      <c r="D207" s="29" t="s">
        <v>67</v>
      </c>
      <c r="E207" s="36"/>
      <c r="H207" s="19">
        <f>B468</f>
        <v>2.5698777452277098E-4</v>
      </c>
    </row>
    <row r="208" spans="1:9">
      <c r="A208" s="18"/>
      <c r="C208" s="20" t="s">
        <v>111</v>
      </c>
      <c r="D208" s="20">
        <f>F203-SUM(F204,F206)</f>
        <v>21.325155279503065</v>
      </c>
      <c r="E208" s="36" t="s">
        <v>41</v>
      </c>
      <c r="F208" s="18" t="e">
        <f>E208*(365.25/7)</f>
        <v>#VALUE!</v>
      </c>
      <c r="G208" s="18">
        <v>2.1739130434782483E-2</v>
      </c>
      <c r="I208" s="18">
        <f>D208*H209</f>
        <v>2.2742981800250458E-3</v>
      </c>
    </row>
    <row r="209" spans="1:9">
      <c r="A209" s="18"/>
      <c r="C209" s="20"/>
      <c r="D209" s="29" t="s">
        <v>84</v>
      </c>
      <c r="E209" s="36"/>
      <c r="H209" s="19">
        <f>B555</f>
        <v>1.06648610536075E-4</v>
      </c>
    </row>
    <row r="210" spans="1:9" s="20" customFormat="1">
      <c r="B210" s="20" t="s">
        <v>112</v>
      </c>
      <c r="E210" s="38">
        <f>E234-SUM(E203,E213,E220,E223,E227)</f>
        <v>3.5999999999999872</v>
      </c>
      <c r="F210" s="20">
        <f>E210*(365.25/7)</f>
        <v>187.84285714285647</v>
      </c>
      <c r="G210" s="20">
        <v>1</v>
      </c>
      <c r="H210" s="30"/>
      <c r="I210" s="20">
        <f>F211*H212</f>
        <v>4.8273317817141476E-2</v>
      </c>
    </row>
    <row r="211" spans="1:9">
      <c r="A211" s="18"/>
      <c r="C211" s="20" t="s">
        <v>112</v>
      </c>
      <c r="D211" s="20"/>
      <c r="E211" s="36">
        <f>G211*E210</f>
        <v>3.5999999999999872</v>
      </c>
      <c r="F211" s="18">
        <f>E211*(365.25/7)</f>
        <v>187.84285714285647</v>
      </c>
      <c r="G211" s="18">
        <v>1</v>
      </c>
    </row>
    <row r="212" spans="1:9">
      <c r="A212" s="18"/>
      <c r="C212" s="20"/>
      <c r="D212" s="29" t="s">
        <v>67</v>
      </c>
      <c r="E212" s="36"/>
      <c r="H212" s="19">
        <f>B468</f>
        <v>2.5698777452277098E-4</v>
      </c>
    </row>
    <row r="213" spans="1:9" s="20" customFormat="1">
      <c r="B213" s="20" t="s">
        <v>113</v>
      </c>
      <c r="E213" s="38">
        <f>E27</f>
        <v>10.4</v>
      </c>
      <c r="F213" s="20">
        <f>E213*(365.25/7)</f>
        <v>542.65714285714284</v>
      </c>
      <c r="G213" s="20">
        <v>1</v>
      </c>
      <c r="H213" s="30"/>
      <c r="I213" s="20">
        <f>SUM(I214,I215,I217)</f>
        <v>9.6858492345377287E-2</v>
      </c>
    </row>
    <row r="214" spans="1:9">
      <c r="A214" s="18"/>
      <c r="C214" s="20" t="s">
        <v>114</v>
      </c>
      <c r="D214" s="20"/>
      <c r="E214" s="36">
        <f>G214*E213</f>
        <v>8.6666666666666661</v>
      </c>
      <c r="F214" s="18">
        <f>E214*(365.25/7)</f>
        <v>452.21428571428572</v>
      </c>
      <c r="G214" s="18">
        <v>0.83333333333333326</v>
      </c>
      <c r="I214" s="18">
        <f>F214*H216</f>
        <v>8.4192934283332535E-2</v>
      </c>
    </row>
    <row r="215" spans="1:9">
      <c r="A215" s="18"/>
      <c r="C215" s="20" t="s">
        <v>115</v>
      </c>
      <c r="D215" s="20"/>
      <c r="E215" s="36">
        <f>G215*E213</f>
        <v>0.8666666666666667</v>
      </c>
      <c r="F215" s="18">
        <f>E215*(365.25/7)</f>
        <v>45.221428571428575</v>
      </c>
      <c r="G215" s="18">
        <v>8.3333333333333329E-2</v>
      </c>
      <c r="I215" s="18">
        <f>F215*H216</f>
        <v>8.4192934283332539E-3</v>
      </c>
    </row>
    <row r="216" spans="1:9">
      <c r="A216" s="18"/>
      <c r="C216" s="20"/>
      <c r="D216" s="29" t="s">
        <v>116</v>
      </c>
      <c r="E216" s="36"/>
      <c r="H216" s="19">
        <f>B482</f>
        <v>1.86179289206548E-4</v>
      </c>
    </row>
    <row r="217" spans="1:9">
      <c r="A217" s="18"/>
      <c r="C217" s="20" t="s">
        <v>117</v>
      </c>
      <c r="D217" s="20"/>
      <c r="E217" s="36">
        <f>G217*E213</f>
        <v>0.8666666666666667</v>
      </c>
      <c r="F217" s="18">
        <f>E217*(365.25/7)</f>
        <v>45.221428571428575</v>
      </c>
      <c r="G217" s="18">
        <v>8.3333333333333329E-2</v>
      </c>
      <c r="I217" s="18">
        <f>F217*AVERAGE(H218:H219)</f>
        <v>4.246264633711503E-3</v>
      </c>
    </row>
    <row r="218" spans="1:9">
      <c r="A218" s="18"/>
      <c r="C218" s="20"/>
      <c r="D218" s="29" t="s">
        <v>84</v>
      </c>
      <c r="E218" s="36"/>
      <c r="H218" s="19">
        <f>B555</f>
        <v>1.06648610536075E-4</v>
      </c>
    </row>
    <row r="219" spans="1:9">
      <c r="A219" s="18"/>
      <c r="C219" s="20"/>
      <c r="D219" s="29" t="s">
        <v>118</v>
      </c>
      <c r="E219" s="36"/>
      <c r="H219" s="19">
        <f>B528</f>
        <v>8.1150172821881203E-5</v>
      </c>
    </row>
    <row r="220" spans="1:9" s="20" customFormat="1">
      <c r="B220" s="20" t="s">
        <v>119</v>
      </c>
      <c r="E220" s="38">
        <f>E28</f>
        <v>3.7</v>
      </c>
      <c r="F220" s="20">
        <f>E220*(365.25/7)</f>
        <v>193.06071428571431</v>
      </c>
      <c r="G220" s="20">
        <v>1</v>
      </c>
      <c r="H220" s="30"/>
      <c r="I220" s="20">
        <f>F220*H222</f>
        <v>3.3786451083625477E-2</v>
      </c>
    </row>
    <row r="221" spans="1:9">
      <c r="A221" s="18"/>
      <c r="C221" s="20" t="s">
        <v>119</v>
      </c>
      <c r="D221" s="20"/>
      <c r="E221" s="36">
        <f>G221*E220</f>
        <v>3.7</v>
      </c>
      <c r="F221" s="18">
        <f>E221*(365.25/7)</f>
        <v>193.06071428571431</v>
      </c>
      <c r="G221" s="18">
        <v>1</v>
      </c>
    </row>
    <row r="222" spans="1:9">
      <c r="A222" s="18"/>
      <c r="D222" s="3" t="s">
        <v>120</v>
      </c>
      <c r="E222" s="36"/>
      <c r="H222" s="19">
        <f>B485</f>
        <v>1.7500427887998099E-4</v>
      </c>
    </row>
    <row r="223" spans="1:9" s="20" customFormat="1">
      <c r="B223" s="20" t="s">
        <v>121</v>
      </c>
      <c r="E223" s="38">
        <f>E29</f>
        <v>4.2</v>
      </c>
      <c r="F223" s="20">
        <f>E223*(365.25/7)</f>
        <v>219.15</v>
      </c>
      <c r="G223" s="20">
        <v>1</v>
      </c>
      <c r="H223" s="30"/>
      <c r="I223" s="20">
        <f>SUM(I224:I225)</f>
        <v>3.8352187716547838E-2</v>
      </c>
    </row>
    <row r="224" spans="1:9">
      <c r="A224" s="18"/>
      <c r="C224" s="20" t="s">
        <v>122</v>
      </c>
      <c r="D224" s="20"/>
      <c r="E224" s="36">
        <f>G224*E223</f>
        <v>2.0124999999999997</v>
      </c>
      <c r="F224" s="18">
        <f>E224*(365.25/7)</f>
        <v>105.00937499999999</v>
      </c>
      <c r="G224" s="18">
        <v>0.47916666666666663</v>
      </c>
      <c r="I224" s="18">
        <f>F224*H226</f>
        <v>1.8377089947512502E-2</v>
      </c>
    </row>
    <row r="225" spans="1:9">
      <c r="A225" s="18"/>
      <c r="C225" s="20" t="s">
        <v>123</v>
      </c>
      <c r="D225" s="20"/>
      <c r="E225" s="36">
        <f>G225*E223</f>
        <v>2.1875000000000004</v>
      </c>
      <c r="F225" s="18">
        <f>E225*(365.25/7)</f>
        <v>114.14062500000003</v>
      </c>
      <c r="G225" s="18">
        <v>0.52083333333333337</v>
      </c>
      <c r="I225" s="18">
        <f>F225*H226</f>
        <v>1.9975097769035336E-2</v>
      </c>
    </row>
    <row r="226" spans="1:9">
      <c r="A226" s="18"/>
      <c r="D226" s="3" t="s">
        <v>120</v>
      </c>
      <c r="E226" s="36"/>
      <c r="H226" s="19">
        <f>B485</f>
        <v>1.7500427887998099E-4</v>
      </c>
    </row>
    <row r="227" spans="1:9" s="20" customFormat="1">
      <c r="B227" s="20" t="s">
        <v>124</v>
      </c>
      <c r="E227" s="38">
        <f>E30</f>
        <v>7.2</v>
      </c>
      <c r="F227" s="20">
        <f>E227*(365.25/7)</f>
        <v>375.68571428571431</v>
      </c>
      <c r="G227" s="20">
        <v>0.9882352941176471</v>
      </c>
      <c r="H227" s="30"/>
      <c r="I227" s="20">
        <f>SUM(I228,I231)</f>
        <v>5.7034753133468161E-2</v>
      </c>
    </row>
    <row r="228" spans="1:9">
      <c r="A228" s="18"/>
      <c r="C228" s="20" t="s">
        <v>125</v>
      </c>
      <c r="D228" s="20"/>
      <c r="E228" s="36">
        <f>G228*E227</f>
        <v>5.251764705882354</v>
      </c>
      <c r="F228" s="18">
        <f>E228*(365.25/7)</f>
        <v>274.02957983193284</v>
      </c>
      <c r="G228" s="18">
        <v>0.72941176470588243</v>
      </c>
      <c r="I228" s="18">
        <f>F228*AVERAGE(H229:H230)</f>
        <v>4.876957271104887E-2</v>
      </c>
    </row>
    <row r="229" spans="1:9">
      <c r="A229" s="18"/>
      <c r="C229" s="3"/>
      <c r="D229" s="3" t="s">
        <v>120</v>
      </c>
      <c r="E229" s="36"/>
      <c r="H229" s="19">
        <f>B485</f>
        <v>1.7500427887998099E-4</v>
      </c>
    </row>
    <row r="230" spans="1:9">
      <c r="A230" s="18"/>
      <c r="C230" s="31"/>
      <c r="D230" s="31" t="s">
        <v>126</v>
      </c>
      <c r="E230" s="36"/>
      <c r="H230" s="19">
        <f>B476</f>
        <v>1.8093957755303699E-4</v>
      </c>
    </row>
    <row r="231" spans="1:9">
      <c r="A231" s="18"/>
      <c r="C231" s="20" t="s">
        <v>127</v>
      </c>
      <c r="D231" s="20"/>
      <c r="E231" s="36">
        <f>G231*E227</f>
        <v>1.8635294117647061</v>
      </c>
      <c r="F231" s="18">
        <f>E231*(365.25/7)</f>
        <v>97.236302521008412</v>
      </c>
      <c r="G231" s="18">
        <v>0.25882352941176473</v>
      </c>
      <c r="I231" s="18">
        <f>F231*AVERAGE(H232:H233)</f>
        <v>8.2651804224192927E-3</v>
      </c>
    </row>
    <row r="232" spans="1:9">
      <c r="A232" s="18"/>
      <c r="D232" s="37" t="s">
        <v>92</v>
      </c>
      <c r="E232" s="36"/>
      <c r="H232" s="19">
        <f>B540</f>
        <v>1.07134259040347E-4</v>
      </c>
    </row>
    <row r="233" spans="1:9">
      <c r="A233" s="18"/>
      <c r="D233" s="3" t="s">
        <v>128</v>
      </c>
      <c r="E233" s="36"/>
      <c r="H233" s="19">
        <f>B556</f>
        <v>6.2867688959137197E-5</v>
      </c>
    </row>
    <row r="234" spans="1:9" s="25" customFormat="1">
      <c r="A234" s="25" t="s">
        <v>129</v>
      </c>
      <c r="E234" s="35">
        <f>E24</f>
        <v>47.9</v>
      </c>
      <c r="F234" s="25">
        <f>E234*(365.25/7)</f>
        <v>2499.3535714285713</v>
      </c>
      <c r="H234" s="27"/>
      <c r="I234" s="25">
        <f>SUM(I227,I220,I213,I210,I203,I223)</f>
        <v>0.49260469143255786</v>
      </c>
    </row>
    <row r="235" spans="1:9">
      <c r="C235" s="20"/>
      <c r="D235" s="20"/>
      <c r="F235" s="20"/>
    </row>
    <row r="236" spans="1:9" s="20" customFormat="1">
      <c r="A236" s="20" t="s">
        <v>130</v>
      </c>
      <c r="H236" s="30"/>
    </row>
    <row r="237" spans="1:9" s="20" customFormat="1">
      <c r="B237" s="20" t="s">
        <v>131</v>
      </c>
      <c r="E237" s="20">
        <f>E32</f>
        <v>5.3</v>
      </c>
      <c r="F237" s="20">
        <f>E237*(365.25/7)</f>
        <v>276.54642857142858</v>
      </c>
      <c r="G237" s="20">
        <v>0.98648648648648651</v>
      </c>
      <c r="H237" s="30"/>
      <c r="I237" s="20">
        <f>SUM(I238,I239,I241)</f>
        <v>4.9596978940255339E-2</v>
      </c>
    </row>
    <row r="238" spans="1:9">
      <c r="C238" s="20" t="s">
        <v>132</v>
      </c>
      <c r="D238" s="20"/>
      <c r="E238" s="18">
        <f>G238*E237</f>
        <v>4.2256756756756753</v>
      </c>
      <c r="F238" s="18">
        <f>E238*(365.25/7)</f>
        <v>220.48972007722006</v>
      </c>
      <c r="G238" s="18">
        <v>0.79729729729729726</v>
      </c>
      <c r="I238" s="18">
        <f>F238*H240</f>
        <v>3.9895316805559577E-2</v>
      </c>
    </row>
    <row r="239" spans="1:9">
      <c r="C239" s="20" t="s">
        <v>133</v>
      </c>
      <c r="D239" s="20"/>
      <c r="E239" s="18">
        <f>G239*E237</f>
        <v>0.14324324324324325</v>
      </c>
      <c r="F239" s="18">
        <f>E239*(365.25/7)</f>
        <v>7.4742277992278003</v>
      </c>
      <c r="G239" s="18">
        <v>2.7027027027027029E-2</v>
      </c>
      <c r="I239" s="18">
        <f>F239*H240</f>
        <v>1.3523836205274436E-3</v>
      </c>
    </row>
    <row r="240" spans="1:9">
      <c r="C240" s="20"/>
      <c r="D240" s="31" t="s">
        <v>126</v>
      </c>
      <c r="H240" s="19">
        <f>B476</f>
        <v>1.8093957755303699E-4</v>
      </c>
    </row>
    <row r="241" spans="1:9">
      <c r="C241" s="20" t="s">
        <v>134</v>
      </c>
      <c r="D241" s="20"/>
      <c r="E241" s="18">
        <f>G241*E237</f>
        <v>0.85945945945945934</v>
      </c>
      <c r="F241" s="18">
        <f>E241*(365.25/7)</f>
        <v>44.845366795366793</v>
      </c>
      <c r="G241" s="18">
        <v>0.16216216216216214</v>
      </c>
      <c r="I241" s="18">
        <f>F241*H242</f>
        <v>8.3492785141683189E-3</v>
      </c>
    </row>
    <row r="242" spans="1:9">
      <c r="C242" s="20"/>
      <c r="D242" s="29" t="s">
        <v>116</v>
      </c>
      <c r="H242" s="19">
        <f>B482</f>
        <v>1.86179289206548E-4</v>
      </c>
    </row>
    <row r="243" spans="1:9" s="20" customFormat="1">
      <c r="B243" s="20" t="s">
        <v>135</v>
      </c>
      <c r="D243" s="20" t="s">
        <v>295</v>
      </c>
      <c r="E243" s="20">
        <f>(E251-E237)/2</f>
        <v>6.4499999999999993</v>
      </c>
      <c r="F243" s="20">
        <f>E243*(365.25/7)</f>
        <v>336.5517857142857</v>
      </c>
      <c r="G243" s="20">
        <v>0.96129032258064506</v>
      </c>
      <c r="H243" s="30"/>
      <c r="I243" s="20">
        <f>SUM(I244,I245,I246)</f>
        <v>1.7127786023621795E-2</v>
      </c>
    </row>
    <row r="244" spans="1:9">
      <c r="C244" s="20" t="s">
        <v>136</v>
      </c>
      <c r="D244" s="20"/>
      <c r="E244" s="18">
        <f>G244*E243</f>
        <v>4.3693548387096763</v>
      </c>
      <c r="F244" s="18">
        <f>E244*(365.25/7)</f>
        <v>227.98669354838705</v>
      </c>
      <c r="G244" s="18">
        <v>0.67741935483870963</v>
      </c>
      <c r="I244" s="18">
        <f>F244*H247</f>
        <v>1.1678035925196676E-2</v>
      </c>
    </row>
    <row r="245" spans="1:9">
      <c r="C245" s="20" t="s">
        <v>137</v>
      </c>
      <c r="D245" s="20"/>
      <c r="E245" s="18">
        <f>G245*E243</f>
        <v>1.8309677419354837</v>
      </c>
      <c r="F245" s="18">
        <f>E245*(365.25/7)</f>
        <v>95.537281105990786</v>
      </c>
      <c r="G245" s="18">
        <v>0.28387096774193549</v>
      </c>
      <c r="I245" s="18">
        <f>F245*H247</f>
        <v>4.8936531496062271E-3</v>
      </c>
    </row>
    <row r="246" spans="1:9">
      <c r="C246" s="20" t="s">
        <v>138</v>
      </c>
      <c r="D246" s="20"/>
      <c r="E246" s="18">
        <f>G246*E243</f>
        <v>0.20806451612903223</v>
      </c>
      <c r="F246" s="18">
        <f>E246*(365.25/7)</f>
        <v>10.856509216589862</v>
      </c>
      <c r="G246" s="18">
        <v>3.2258064516129031E-2</v>
      </c>
      <c r="I246" s="18">
        <f>F246*H247</f>
        <v>5.5609694881888941E-4</v>
      </c>
    </row>
    <row r="247" spans="1:9">
      <c r="C247" s="20"/>
      <c r="D247" s="31" t="s">
        <v>139</v>
      </c>
      <c r="H247" s="19">
        <f>B550</f>
        <v>5.1222445237656699E-5</v>
      </c>
    </row>
    <row r="248" spans="1:9" s="20" customFormat="1">
      <c r="B248" s="20" t="s">
        <v>140</v>
      </c>
      <c r="D248" s="20" t="s">
        <v>295</v>
      </c>
      <c r="E248" s="20">
        <f>(E251-E237)/2</f>
        <v>6.4499999999999993</v>
      </c>
      <c r="F248" s="18">
        <f>E248*(365.25/7)</f>
        <v>336.5517857142857</v>
      </c>
      <c r="G248" s="20">
        <v>1</v>
      </c>
      <c r="H248" s="30"/>
      <c r="I248" s="20">
        <f>F248*H250</f>
        <v>3.0375784785709282E-2</v>
      </c>
    </row>
    <row r="249" spans="1:9">
      <c r="C249" s="20" t="s">
        <v>140</v>
      </c>
      <c r="D249" s="20"/>
      <c r="E249" s="18" t="s">
        <v>41</v>
      </c>
      <c r="F249" s="18" t="e">
        <f>E249*(365.25/7)</f>
        <v>#VALUE!</v>
      </c>
      <c r="G249" s="18">
        <v>1</v>
      </c>
    </row>
    <row r="250" spans="1:9">
      <c r="C250" s="20"/>
      <c r="D250" s="18" t="s">
        <v>141</v>
      </c>
      <c r="H250" s="19">
        <f>B549</f>
        <v>9.0255901394909502E-5</v>
      </c>
    </row>
    <row r="251" spans="1:9" s="25" customFormat="1">
      <c r="A251" s="25" t="s">
        <v>142</v>
      </c>
      <c r="E251" s="25">
        <f>E31</f>
        <v>18.2</v>
      </c>
      <c r="F251" s="25">
        <f>E251*(365.25/7)</f>
        <v>949.65</v>
      </c>
      <c r="H251" s="27"/>
      <c r="I251" s="25">
        <f>SUM(I248,I243,I237)</f>
        <v>9.7100549749586415E-2</v>
      </c>
    </row>
    <row r="252" spans="1:9">
      <c r="C252" s="20"/>
      <c r="D252" s="20"/>
      <c r="F252" s="20"/>
    </row>
    <row r="253" spans="1:9" s="20" customFormat="1">
      <c r="A253" s="20" t="s">
        <v>143</v>
      </c>
      <c r="H253" s="30"/>
    </row>
    <row r="254" spans="1:9" s="20" customFormat="1">
      <c r="B254" s="20" t="s">
        <v>144</v>
      </c>
      <c r="E254" s="20">
        <f>E36</f>
        <v>53.4</v>
      </c>
      <c r="F254" s="20">
        <f>E254*(365.25/7)</f>
        <v>2786.3357142857144</v>
      </c>
      <c r="G254" s="20">
        <v>0.96780684104627757</v>
      </c>
      <c r="H254" s="30"/>
      <c r="I254" s="20">
        <f>F254*H259</f>
        <v>0.38488172069354171</v>
      </c>
    </row>
    <row r="255" spans="1:9">
      <c r="C255" s="20" t="s">
        <v>145</v>
      </c>
      <c r="D255" s="20"/>
      <c r="E255" s="18">
        <f>G255*E254</f>
        <v>11.604024144869216</v>
      </c>
      <c r="F255" s="18">
        <f>E255*(365.25/7)</f>
        <v>605.48140270192596</v>
      </c>
      <c r="G255" s="18">
        <v>0.21730382293762576</v>
      </c>
    </row>
    <row r="256" spans="1:9">
      <c r="C256" s="20" t="s">
        <v>146</v>
      </c>
      <c r="D256" s="20"/>
      <c r="E256" s="18">
        <f>G256*E254</f>
        <v>39.324748490945673</v>
      </c>
      <c r="F256" s="18">
        <f>E256*(365.25/7)</f>
        <v>2051.9091980454155</v>
      </c>
      <c r="G256" s="18">
        <v>0.73641851106639833</v>
      </c>
    </row>
    <row r="257" spans="1:9">
      <c r="C257" s="20" t="s">
        <v>147</v>
      </c>
      <c r="D257" s="20"/>
      <c r="E257" s="18" t="s">
        <v>41</v>
      </c>
      <c r="F257" s="18" t="e">
        <f>E257*(365.25/7)</f>
        <v>#VALUE!</v>
      </c>
      <c r="G257" s="18">
        <v>3.2193158953722434E-2</v>
      </c>
    </row>
    <row r="258" spans="1:9">
      <c r="C258" s="20" t="s">
        <v>148</v>
      </c>
      <c r="D258" s="20"/>
      <c r="E258" s="18">
        <f>G258*E254</f>
        <v>0.75211267605633791</v>
      </c>
      <c r="F258" s="18">
        <f>E258*(365.25/7)</f>
        <v>39.244164989939634</v>
      </c>
      <c r="G258" s="18">
        <v>1.408450704225352E-2</v>
      </c>
    </row>
    <row r="259" spans="1:9">
      <c r="C259" s="20"/>
      <c r="D259" s="29" t="s">
        <v>149</v>
      </c>
      <c r="H259" s="19">
        <f>B481</f>
        <v>1.3813185493773399E-4</v>
      </c>
    </row>
    <row r="260" spans="1:9" s="20" customFormat="1">
      <c r="B260" s="20" t="s">
        <v>150</v>
      </c>
      <c r="E260" s="20">
        <f>E37</f>
        <v>65.3</v>
      </c>
      <c r="F260" s="20">
        <f>E260*(365.25/7)</f>
        <v>3407.2607142857141</v>
      </c>
      <c r="G260" s="20">
        <v>1</v>
      </c>
      <c r="H260" s="30"/>
      <c r="I260" s="20">
        <f>SUM(I261,I263,I265,I267,I269)</f>
        <v>3.7285478071674727</v>
      </c>
    </row>
    <row r="261" spans="1:9">
      <c r="C261" s="20" t="s">
        <v>151</v>
      </c>
      <c r="D261" s="20"/>
      <c r="E261" s="18">
        <f>G261*E260</f>
        <v>5.9535455861070909</v>
      </c>
      <c r="F261" s="18">
        <f>E261*(365.25/7)</f>
        <v>310.64750361794501</v>
      </c>
      <c r="G261" s="18">
        <v>9.1172214182344433E-2</v>
      </c>
      <c r="I261" s="18">
        <f>F261*H262</f>
        <v>4.2910315906523173E-2</v>
      </c>
    </row>
    <row r="262" spans="1:9">
      <c r="C262" s="20"/>
      <c r="D262" s="29" t="s">
        <v>149</v>
      </c>
      <c r="H262" s="19">
        <f>B481</f>
        <v>1.3813185493773399E-4</v>
      </c>
    </row>
    <row r="263" spans="1:9">
      <c r="C263" s="20" t="s">
        <v>152</v>
      </c>
      <c r="D263" s="20"/>
      <c r="E263" s="18">
        <f>G263*E260</f>
        <v>36.288277858176556</v>
      </c>
      <c r="F263" s="18">
        <f>E263*(365.25/7)</f>
        <v>1893.4704982427124</v>
      </c>
      <c r="G263" s="18">
        <v>0.55571635311143275</v>
      </c>
      <c r="I263" s="18">
        <f>F263*H264</f>
        <v>3.4662306944008519</v>
      </c>
    </row>
    <row r="264" spans="1:9">
      <c r="C264" s="20"/>
      <c r="D264" s="18" t="s">
        <v>153</v>
      </c>
      <c r="H264" s="19">
        <f>B511</f>
        <v>1.8306230266686399E-3</v>
      </c>
    </row>
    <row r="265" spans="1:9">
      <c r="C265" s="20" t="s">
        <v>154</v>
      </c>
      <c r="D265" s="20"/>
      <c r="E265" s="18">
        <f>G265*E260</f>
        <v>3.591027496382055</v>
      </c>
      <c r="F265" s="18">
        <f>E265*(365.25/7)</f>
        <v>187.3746847219351</v>
      </c>
      <c r="G265" s="18">
        <v>5.4992764109985527E-2</v>
      </c>
      <c r="I265" s="18">
        <f>F265*H266</f>
        <v>4.1412963802208234E-2</v>
      </c>
    </row>
    <row r="266" spans="1:9">
      <c r="A266" s="18"/>
      <c r="C266" s="20"/>
      <c r="D266" s="31" t="s">
        <v>101</v>
      </c>
      <c r="H266" s="19">
        <f>B473</f>
        <v>2.2101685648552401E-4</v>
      </c>
    </row>
    <row r="267" spans="1:9">
      <c r="A267" s="18"/>
      <c r="C267" s="20" t="s">
        <v>155</v>
      </c>
      <c r="D267" s="20"/>
      <c r="E267" s="18">
        <f>G267*E260</f>
        <v>8.7885672937771346</v>
      </c>
      <c r="F267" s="18">
        <f>E267*(365.25/7)</f>
        <v>458.57488629315691</v>
      </c>
      <c r="G267" s="18">
        <v>0.13458755426917512</v>
      </c>
      <c r="I267" s="18">
        <f>F267*H268</f>
        <v>4.8906374449903769E-2</v>
      </c>
    </row>
    <row r="268" spans="1:9">
      <c r="A268" s="18"/>
      <c r="C268" s="20"/>
      <c r="D268" s="31" t="s">
        <v>84</v>
      </c>
      <c r="H268" s="19">
        <f>B555</f>
        <v>1.06648610536075E-4</v>
      </c>
    </row>
    <row r="269" spans="1:9">
      <c r="A269" s="18"/>
      <c r="C269" s="20" t="s">
        <v>156</v>
      </c>
      <c r="D269" s="20"/>
      <c r="E269" s="18">
        <f>G269*E260</f>
        <v>10.678581765557164</v>
      </c>
      <c r="F269" s="18">
        <f>E269*(365.25/7)</f>
        <v>557.19314140996494</v>
      </c>
      <c r="G269" s="18">
        <v>0.16353111432706224</v>
      </c>
      <c r="I269" s="18">
        <f>F269*H270</f>
        <v>0.12908745860798618</v>
      </c>
    </row>
    <row r="270" spans="1:9">
      <c r="A270" s="18"/>
      <c r="C270" s="20"/>
      <c r="D270" s="31" t="s">
        <v>157</v>
      </c>
      <c r="H270" s="19">
        <f>B516</f>
        <v>2.3167452901759201E-4</v>
      </c>
    </row>
    <row r="271" spans="1:9" s="20" customFormat="1">
      <c r="B271" s="20" t="s">
        <v>158</v>
      </c>
      <c r="E271" s="20">
        <f>E38</f>
        <v>20.2</v>
      </c>
      <c r="F271" s="20">
        <f>E271*(365.25/7)</f>
        <v>1054.0071428571428</v>
      </c>
      <c r="G271" s="20">
        <v>1.0047169811320757</v>
      </c>
      <c r="H271" s="30"/>
      <c r="I271" s="20">
        <f>SUM(I272,I274,I276,I278,I280,I282,I287)</f>
        <v>0.95864227725113649</v>
      </c>
    </row>
    <row r="272" spans="1:9">
      <c r="A272" s="18"/>
      <c r="C272" s="20" t="s">
        <v>159</v>
      </c>
      <c r="D272" s="20"/>
      <c r="E272" s="18">
        <f>G272*E271</f>
        <v>0.47641509433962265</v>
      </c>
      <c r="F272" s="18">
        <f>E272*(365.25/7)</f>
        <v>24.858659029649598</v>
      </c>
      <c r="G272" s="18">
        <v>2.358490566037736E-2</v>
      </c>
      <c r="I272" s="18">
        <f>F272*H273</f>
        <v>4.1466231855199424E-2</v>
      </c>
    </row>
    <row r="273" spans="1:9">
      <c r="A273" s="18"/>
      <c r="C273" s="20"/>
      <c r="D273" s="3" t="s">
        <v>160</v>
      </c>
      <c r="H273" s="19">
        <f>B512</f>
        <v>1.6680799960183501E-3</v>
      </c>
    </row>
    <row r="274" spans="1:9">
      <c r="A274" s="18"/>
      <c r="C274" s="20" t="s">
        <v>161</v>
      </c>
      <c r="D274" s="20"/>
      <c r="E274" s="18">
        <f>G274*E271</f>
        <v>3.2396226415094338</v>
      </c>
      <c r="F274" s="18">
        <f>E274*(365.25/7)</f>
        <v>169.03888140161726</v>
      </c>
      <c r="G274" s="18">
        <v>0.16037735849056603</v>
      </c>
      <c r="I274" s="18">
        <f>F274*H275</f>
        <v>0.30944646869610987</v>
      </c>
    </row>
    <row r="275" spans="1:9">
      <c r="A275" s="18"/>
      <c r="C275" s="20"/>
      <c r="D275" s="29" t="s">
        <v>153</v>
      </c>
      <c r="H275" s="19">
        <f>B511</f>
        <v>1.8306230266686399E-3</v>
      </c>
    </row>
    <row r="276" spans="1:9">
      <c r="A276" s="18"/>
      <c r="C276" s="20" t="s">
        <v>162</v>
      </c>
      <c r="D276" s="20"/>
      <c r="E276" s="18">
        <f>G276*E271</f>
        <v>1.8103773584905658</v>
      </c>
      <c r="F276" s="18">
        <f>E276*(365.25/7)</f>
        <v>94.462904312668456</v>
      </c>
      <c r="G276" s="18">
        <v>8.9622641509433956E-2</v>
      </c>
      <c r="I276" s="18">
        <f>F276*H277</f>
        <v>7.8554935142231358E-2</v>
      </c>
    </row>
    <row r="277" spans="1:9">
      <c r="A277" s="18"/>
      <c r="C277" s="20"/>
      <c r="D277" s="3" t="s">
        <v>163</v>
      </c>
      <c r="H277" s="19">
        <f>B514</f>
        <v>8.3159559526369898E-4</v>
      </c>
    </row>
    <row r="278" spans="1:9">
      <c r="A278" s="18"/>
      <c r="C278" s="20" t="s">
        <v>164</v>
      </c>
      <c r="D278" s="20"/>
      <c r="E278" s="18">
        <f>G278*E271</f>
        <v>10.95754716981132</v>
      </c>
      <c r="F278" s="18">
        <f>E278*(365.25/7)</f>
        <v>571.74915768194069</v>
      </c>
      <c r="G278" s="18">
        <v>0.54245283018867929</v>
      </c>
      <c r="I278" s="18">
        <f>F278*H279</f>
        <v>0.47546408112403193</v>
      </c>
    </row>
    <row r="279" spans="1:9">
      <c r="A279" s="18"/>
      <c r="C279" s="20"/>
      <c r="D279" s="3" t="s">
        <v>163</v>
      </c>
      <c r="H279" s="19">
        <f>B514</f>
        <v>8.3159559526369898E-4</v>
      </c>
    </row>
    <row r="280" spans="1:9">
      <c r="A280" s="18"/>
      <c r="C280" s="20" t="s">
        <v>165</v>
      </c>
      <c r="D280" s="20"/>
      <c r="E280" s="18">
        <f>G280*E271</f>
        <v>0.47641509433962265</v>
      </c>
      <c r="F280" s="18">
        <f>E280*(365.25/7)</f>
        <v>24.858659029649598</v>
      </c>
      <c r="G280" s="18">
        <v>2.358490566037736E-2</v>
      </c>
      <c r="I280" s="18">
        <f>F280*H281</f>
        <v>1.3396733574643086E-2</v>
      </c>
    </row>
    <row r="281" spans="1:9">
      <c r="A281" s="18"/>
      <c r="C281" s="20"/>
      <c r="D281" s="3" t="s">
        <v>166</v>
      </c>
      <c r="H281" s="19">
        <f>B513</f>
        <v>5.3891618042085205E-4</v>
      </c>
    </row>
    <row r="282" spans="1:9">
      <c r="C282" s="20" t="s">
        <v>167</v>
      </c>
      <c r="D282" s="20"/>
      <c r="E282" s="18" t="s">
        <v>41</v>
      </c>
      <c r="F282" s="18" t="e">
        <f>E282*(365.25/7)</f>
        <v>#VALUE!</v>
      </c>
      <c r="G282" s="18">
        <v>-4.7169811320757482E-3</v>
      </c>
      <c r="I282" s="18">
        <v>0</v>
      </c>
    </row>
    <row r="283" spans="1:9">
      <c r="C283" s="20"/>
      <c r="D283" s="1" t="s">
        <v>153</v>
      </c>
    </row>
    <row r="284" spans="1:9">
      <c r="C284" s="20"/>
      <c r="D284" s="1" t="s">
        <v>160</v>
      </c>
    </row>
    <row r="285" spans="1:9">
      <c r="C285" s="20"/>
      <c r="D285" s="1" t="s">
        <v>166</v>
      </c>
    </row>
    <row r="286" spans="1:9">
      <c r="C286" s="20"/>
      <c r="D286" s="1" t="s">
        <v>163</v>
      </c>
    </row>
    <row r="287" spans="1:9">
      <c r="C287" s="20" t="s">
        <v>168</v>
      </c>
      <c r="D287" s="20"/>
      <c r="E287" s="18">
        <f>G287*E271</f>
        <v>3.3349056603773586</v>
      </c>
      <c r="F287" s="18">
        <f>E287*(365.25/7)</f>
        <v>174.01061320754718</v>
      </c>
      <c r="G287" s="18">
        <v>0.16509433962264153</v>
      </c>
      <c r="I287" s="18">
        <f>F287*H288</f>
        <v>4.0313826858920869E-2</v>
      </c>
    </row>
    <row r="288" spans="1:9">
      <c r="C288" s="20"/>
      <c r="D288" s="31" t="s">
        <v>157</v>
      </c>
      <c r="H288" s="19">
        <f>B516</f>
        <v>2.3167452901759201E-4</v>
      </c>
    </row>
    <row r="289" spans="1:9" s="25" customFormat="1">
      <c r="A289" s="25" t="s">
        <v>169</v>
      </c>
      <c r="E289" s="25">
        <f>E35</f>
        <v>138.9</v>
      </c>
      <c r="F289" s="25">
        <f>E289*(365.25/7)</f>
        <v>7247.6035714285717</v>
      </c>
      <c r="H289" s="27"/>
      <c r="I289" s="25">
        <f>SUM(I254,I260,I271)</f>
        <v>5.0720718051121505</v>
      </c>
    </row>
    <row r="290" spans="1:9">
      <c r="C290" s="20"/>
      <c r="D290" s="20"/>
      <c r="F290" s="20"/>
    </row>
    <row r="291" spans="1:9" s="20" customFormat="1">
      <c r="A291" s="20" t="s">
        <v>170</v>
      </c>
      <c r="H291" s="30"/>
    </row>
    <row r="292" spans="1:9" s="20" customFormat="1">
      <c r="B292" s="20" t="s">
        <v>171</v>
      </c>
      <c r="E292" s="20">
        <f>E40</f>
        <v>1.3</v>
      </c>
      <c r="F292" s="20">
        <f>E292*(365.25/7)</f>
        <v>67.832142857142856</v>
      </c>
      <c r="G292" s="20">
        <v>1</v>
      </c>
      <c r="H292" s="30"/>
      <c r="I292" s="20">
        <f>F292*H294</f>
        <v>1.5332452459528224E-2</v>
      </c>
    </row>
    <row r="293" spans="1:9">
      <c r="C293" s="20" t="s">
        <v>171</v>
      </c>
      <c r="D293" s="20"/>
      <c r="E293" s="18">
        <f>G293*E292</f>
        <v>1.3</v>
      </c>
      <c r="F293" s="18">
        <f>E293*(365.25/7)</f>
        <v>67.832142857142856</v>
      </c>
      <c r="G293" s="18">
        <v>1</v>
      </c>
    </row>
    <row r="294" spans="1:9">
      <c r="C294" s="20"/>
      <c r="D294" s="3" t="s">
        <v>172</v>
      </c>
      <c r="H294" s="19">
        <f>B515</f>
        <v>2.26035207111457E-4</v>
      </c>
    </row>
    <row r="295" spans="1:9" s="20" customFormat="1">
      <c r="B295" s="20" t="s">
        <v>173</v>
      </c>
      <c r="D295" s="20" t="s">
        <v>295</v>
      </c>
      <c r="E295" s="20">
        <f>E301-SUM(E298,E292)</f>
        <v>0.20000000000000284</v>
      </c>
      <c r="F295" s="20">
        <f>E295*(365.25/7)</f>
        <v>10.435714285714434</v>
      </c>
      <c r="G295" s="20">
        <v>1</v>
      </c>
      <c r="H295" s="30"/>
      <c r="I295" s="20">
        <f>F295*H297</f>
        <v>1.9429138680769321E-3</v>
      </c>
    </row>
    <row r="296" spans="1:9">
      <c r="C296" s="20" t="s">
        <v>173</v>
      </c>
      <c r="D296" s="20"/>
      <c r="E296" s="18">
        <f>G296*E295</f>
        <v>0.20000000000000284</v>
      </c>
      <c r="F296" s="18">
        <f>E296*(365.25/7)</f>
        <v>10.435714285714434</v>
      </c>
      <c r="G296" s="18">
        <v>1</v>
      </c>
    </row>
    <row r="297" spans="1:9">
      <c r="C297" s="20"/>
      <c r="D297" s="31" t="s">
        <v>116</v>
      </c>
      <c r="H297" s="19">
        <f>B482</f>
        <v>1.86179289206548E-4</v>
      </c>
    </row>
    <row r="298" spans="1:9" s="20" customFormat="1">
      <c r="B298" s="20" t="s">
        <v>174</v>
      </c>
      <c r="E298" s="20">
        <f>E42</f>
        <v>30.7</v>
      </c>
      <c r="F298" s="20">
        <f>E298*(365.25/7)</f>
        <v>1601.882142857143</v>
      </c>
      <c r="G298" s="20">
        <v>1</v>
      </c>
      <c r="H298" s="30"/>
      <c r="I298" s="20">
        <f>F298*H300</f>
        <v>7.1470063509209661E-2</v>
      </c>
    </row>
    <row r="299" spans="1:9">
      <c r="C299" s="20" t="s">
        <v>174</v>
      </c>
      <c r="D299" s="20"/>
      <c r="E299" s="18">
        <f>G299*E298</f>
        <v>30.7</v>
      </c>
      <c r="F299" s="18">
        <f>E299*(365.25/7)</f>
        <v>1601.882142857143</v>
      </c>
      <c r="G299" s="18">
        <v>1</v>
      </c>
    </row>
    <row r="300" spans="1:9">
      <c r="C300" s="20"/>
      <c r="D300" s="31" t="s">
        <v>175</v>
      </c>
      <c r="H300" s="19">
        <f>B521</f>
        <v>4.4616305779983597E-5</v>
      </c>
    </row>
    <row r="301" spans="1:9" s="25" customFormat="1">
      <c r="A301" s="25" t="s">
        <v>176</v>
      </c>
      <c r="E301" s="25">
        <f>E39</f>
        <v>32.200000000000003</v>
      </c>
      <c r="F301" s="25">
        <f>E301*(365.25/7)</f>
        <v>1680.1500000000003</v>
      </c>
      <c r="H301" s="27"/>
      <c r="I301" s="25">
        <f>SUM(I292,I295,I298)</f>
        <v>8.8745429836814813E-2</v>
      </c>
    </row>
    <row r="302" spans="1:9">
      <c r="C302" s="20"/>
      <c r="D302" s="20"/>
      <c r="F302" s="20"/>
    </row>
    <row r="303" spans="1:9" s="20" customFormat="1">
      <c r="A303" s="20" t="s">
        <v>177</v>
      </c>
      <c r="H303" s="30"/>
    </row>
    <row r="304" spans="1:9" s="20" customFormat="1">
      <c r="B304" s="20" t="s">
        <v>178</v>
      </c>
      <c r="E304" s="20">
        <f>E44</f>
        <v>12.9</v>
      </c>
      <c r="F304" s="20">
        <f>E304*(365.25/7)</f>
        <v>673.10357142857151</v>
      </c>
      <c r="G304" s="20">
        <v>1.0000000000000002</v>
      </c>
      <c r="H304" s="30"/>
      <c r="I304" s="20">
        <f>SUM(I305,I306,I307,I309)</f>
        <v>0.12418697863494839</v>
      </c>
    </row>
    <row r="305" spans="1:9">
      <c r="C305" s="20" t="s">
        <v>179</v>
      </c>
      <c r="D305" s="20"/>
      <c r="E305" s="18">
        <f>G305*E304</f>
        <v>6.5408450704225354</v>
      </c>
      <c r="F305" s="18">
        <f>E305*(365.25/7)</f>
        <v>341.29195171026157</v>
      </c>
      <c r="G305" s="18">
        <v>0.50704225352112675</v>
      </c>
      <c r="I305" s="18">
        <f>F305*H308</f>
        <v>6.3541492981332007E-2</v>
      </c>
    </row>
    <row r="306" spans="1:9">
      <c r="C306" s="20" t="s">
        <v>180</v>
      </c>
      <c r="D306" s="20"/>
      <c r="E306" s="18">
        <f>G306*E304</f>
        <v>3.3612676056338033</v>
      </c>
      <c r="F306" s="18">
        <f>E306*(365.25/7)</f>
        <v>175.38614185110669</v>
      </c>
      <c r="G306" s="18">
        <v>0.26056338028169018</v>
      </c>
      <c r="I306" s="18">
        <f>F306*H308</f>
        <v>3.2653267226517846E-2</v>
      </c>
    </row>
    <row r="307" spans="1:9">
      <c r="C307" s="20" t="s">
        <v>181</v>
      </c>
      <c r="D307" s="20"/>
      <c r="E307" s="18">
        <f>G307*E304</f>
        <v>2.7253521126760569</v>
      </c>
      <c r="F307" s="18">
        <f>E307*(365.25/7)</f>
        <v>142.2049798792757</v>
      </c>
      <c r="G307" s="18">
        <v>0.21126760563380284</v>
      </c>
      <c r="I307" s="18">
        <f>F307*H308</f>
        <v>2.6475622075555011E-2</v>
      </c>
    </row>
    <row r="308" spans="1:9">
      <c r="C308" s="20"/>
      <c r="D308" s="31" t="s">
        <v>116</v>
      </c>
      <c r="H308" s="19">
        <f>B482</f>
        <v>1.86179289206548E-4</v>
      </c>
    </row>
    <row r="309" spans="1:9">
      <c r="C309" s="20" t="s">
        <v>182</v>
      </c>
      <c r="D309" s="20"/>
      <c r="E309" s="18">
        <f>G309*E304</f>
        <v>0.27253521126760566</v>
      </c>
      <c r="F309" s="18">
        <f>E309*(365.25/7)</f>
        <v>14.220497987927567</v>
      </c>
      <c r="G309" s="18">
        <v>2.1126760563380281E-2</v>
      </c>
      <c r="I309" s="18">
        <f>F309*H310</f>
        <v>1.5165963515435252E-3</v>
      </c>
    </row>
    <row r="310" spans="1:9">
      <c r="C310" s="20"/>
      <c r="D310" s="31" t="s">
        <v>84</v>
      </c>
      <c r="H310" s="19">
        <f>B555</f>
        <v>1.06648610536075E-4</v>
      </c>
    </row>
    <row r="311" spans="1:9" s="20" customFormat="1">
      <c r="B311" s="20" t="s">
        <v>183</v>
      </c>
      <c r="E311" s="20">
        <f>(E346-SUM(E343,E337,E331,E322,E314,E304))/2</f>
        <v>4.25</v>
      </c>
      <c r="F311" s="20">
        <f>E311*(365.25/7)</f>
        <v>221.75892857142858</v>
      </c>
      <c r="G311" s="20">
        <v>1</v>
      </c>
      <c r="H311" s="30"/>
      <c r="I311" s="20">
        <f>E311*H313</f>
        <v>7.4376818523991923E-4</v>
      </c>
    </row>
    <row r="312" spans="1:9">
      <c r="C312" s="20" t="s">
        <v>183</v>
      </c>
      <c r="D312" s="20"/>
      <c r="E312" s="18" t="s">
        <v>41</v>
      </c>
      <c r="F312" s="18" t="e">
        <f>E312*(365.25/7)</f>
        <v>#VALUE!</v>
      </c>
      <c r="G312" s="18">
        <v>1</v>
      </c>
    </row>
    <row r="313" spans="1:9">
      <c r="C313" s="31"/>
      <c r="D313" s="31" t="s">
        <v>120</v>
      </c>
      <c r="H313" s="19">
        <f>B485</f>
        <v>1.7500427887998099E-4</v>
      </c>
    </row>
    <row r="314" spans="1:9" s="20" customFormat="1">
      <c r="B314" s="20" t="s">
        <v>184</v>
      </c>
      <c r="E314" s="20">
        <f>E46</f>
        <v>19.399999999999999</v>
      </c>
      <c r="F314" s="20">
        <f>E314*(365.25/7)</f>
        <v>1012.2642857142857</v>
      </c>
      <c r="G314" s="20">
        <v>1.0050251256281406</v>
      </c>
      <c r="H314" s="30"/>
      <c r="I314" s="20">
        <f>SUM(I315,I316,I318,I320)</f>
        <v>0.25697414411868269</v>
      </c>
    </row>
    <row r="315" spans="1:9">
      <c r="A315" s="18"/>
      <c r="C315" s="20" t="s">
        <v>185</v>
      </c>
      <c r="D315" s="20"/>
      <c r="E315" s="18">
        <f>G315*E314</f>
        <v>4.0944723618090455</v>
      </c>
      <c r="F315" s="18">
        <f>E315*(365.25/7)</f>
        <v>213.64371859296486</v>
      </c>
      <c r="G315" s="18">
        <v>0.21105527638190957</v>
      </c>
      <c r="I315" s="18">
        <f>F315*H317</f>
        <v>3.7388564909599402E-2</v>
      </c>
    </row>
    <row r="316" spans="1:9">
      <c r="A316" s="18"/>
      <c r="C316" s="20" t="s">
        <v>186</v>
      </c>
      <c r="D316" s="20"/>
      <c r="E316" s="18">
        <f>G316*E314</f>
        <v>4.3869346733668344</v>
      </c>
      <c r="F316" s="18">
        <f>E316*(365.25/7)</f>
        <v>228.90398420674805</v>
      </c>
      <c r="G316" s="18">
        <v>0.22613065326633167</v>
      </c>
      <c r="I316" s="18">
        <f>F316*H317</f>
        <v>4.0059176688856502E-2</v>
      </c>
    </row>
    <row r="317" spans="1:9">
      <c r="A317" s="18"/>
      <c r="D317" s="31" t="s">
        <v>120</v>
      </c>
      <c r="H317" s="19">
        <f>B485</f>
        <v>1.7500427887998099E-4</v>
      </c>
    </row>
    <row r="318" spans="1:9">
      <c r="A318" s="18"/>
      <c r="C318" s="20" t="s">
        <v>187</v>
      </c>
      <c r="D318" s="20"/>
      <c r="E318" s="18">
        <f>G318*E314</f>
        <v>5.4592964824120598</v>
      </c>
      <c r="F318" s="18">
        <f>E318*(365.25/7)</f>
        <v>284.85829145728644</v>
      </c>
      <c r="G318" s="18">
        <v>0.28140703517587939</v>
      </c>
      <c r="I318" s="18">
        <f>F318*H319</f>
        <v>0.12878477871434191</v>
      </c>
    </row>
    <row r="319" spans="1:9">
      <c r="A319" s="18"/>
      <c r="D319" s="3" t="s">
        <v>188</v>
      </c>
      <c r="H319" s="19">
        <f>B475</f>
        <v>4.5210121164281699E-4</v>
      </c>
    </row>
    <row r="320" spans="1:9">
      <c r="A320" s="18"/>
      <c r="C320" s="20" t="s">
        <v>189</v>
      </c>
      <c r="D320" s="20"/>
      <c r="E320" s="18">
        <f>G320*E314</f>
        <v>5.55678391959799</v>
      </c>
      <c r="F320" s="18">
        <f>E320*(365.25/7)</f>
        <v>289.94504666188084</v>
      </c>
      <c r="G320" s="18">
        <v>0.28643216080402012</v>
      </c>
      <c r="I320" s="18">
        <f>F320*H321</f>
        <v>5.0741623805884893E-2</v>
      </c>
    </row>
    <row r="321" spans="1:9">
      <c r="A321" s="18"/>
      <c r="C321" s="31"/>
      <c r="D321" s="31" t="s">
        <v>120</v>
      </c>
      <c r="H321" s="19">
        <f>B485</f>
        <v>1.7500427887998099E-4</v>
      </c>
    </row>
    <row r="322" spans="1:9" s="20" customFormat="1">
      <c r="B322" s="20" t="s">
        <v>190</v>
      </c>
      <c r="E322" s="20">
        <f>E47</f>
        <v>33.4</v>
      </c>
      <c r="F322" s="20">
        <f>E322*(365.25/7)</f>
        <v>1742.7642857142857</v>
      </c>
      <c r="G322" s="20">
        <v>1.0000000000000002</v>
      </c>
      <c r="H322" s="30"/>
      <c r="I322" s="20">
        <f>SUM(I323,I325,I327,I329)</f>
        <v>0.16440349637745677</v>
      </c>
    </row>
    <row r="323" spans="1:9">
      <c r="A323" s="18"/>
      <c r="C323" s="20" t="s">
        <v>191</v>
      </c>
      <c r="D323" s="20"/>
      <c r="E323" s="18">
        <f>G323*E322</f>
        <v>9.238297872340425</v>
      </c>
      <c r="F323" s="18">
        <f>E323*(365.25/7)</f>
        <v>482.04118541033432</v>
      </c>
      <c r="G323" s="18">
        <v>0.27659574468085107</v>
      </c>
      <c r="I323" s="18">
        <f>F323*H324</f>
        <v>7.1825120939783049E-2</v>
      </c>
    </row>
    <row r="324" spans="1:9">
      <c r="A324" s="18"/>
      <c r="D324" s="3" t="s">
        <v>192</v>
      </c>
      <c r="H324" s="19">
        <f>B553</f>
        <v>1.49002041970008E-4</v>
      </c>
    </row>
    <row r="325" spans="1:9">
      <c r="A325" s="18"/>
      <c r="C325" s="20" t="s">
        <v>193</v>
      </c>
      <c r="D325" s="20"/>
      <c r="E325" s="18">
        <f>G325*E322</f>
        <v>17.258358662613983</v>
      </c>
      <c r="F325" s="18">
        <f>E325*(365.25/7)</f>
        <v>900.51650021710816</v>
      </c>
      <c r="G325" s="18">
        <v>0.51671732522796354</v>
      </c>
      <c r="I325" s="18">
        <f>F325*H326</f>
        <v>7.0525219295787353E-2</v>
      </c>
    </row>
    <row r="326" spans="1:9">
      <c r="A326" s="18"/>
      <c r="D326" s="3" t="s">
        <v>194</v>
      </c>
      <c r="H326" s="19">
        <f>B552</f>
        <v>7.83164098367817E-5</v>
      </c>
    </row>
    <row r="327" spans="1:9">
      <c r="A327" s="18"/>
      <c r="C327" s="20" t="s">
        <v>195</v>
      </c>
      <c r="D327" s="20"/>
      <c r="E327" s="18">
        <f>G327*E322</f>
        <v>2.3349544072948327</v>
      </c>
      <c r="F327" s="18">
        <f>E327*(365.25/7)</f>
        <v>121.8345853234911</v>
      </c>
      <c r="G327" s="18">
        <v>6.9908814589665649E-2</v>
      </c>
      <c r="I327" s="18">
        <f>F327*H328</f>
        <v>9.3804657013639818E-3</v>
      </c>
    </row>
    <row r="328" spans="1:9">
      <c r="A328" s="18"/>
      <c r="D328" s="3" t="s">
        <v>196</v>
      </c>
      <c r="H328" s="19">
        <f>B536</f>
        <v>7.6993455318596804E-5</v>
      </c>
    </row>
    <row r="329" spans="1:9">
      <c r="A329" s="18"/>
      <c r="C329" s="20" t="s">
        <v>197</v>
      </c>
      <c r="D329" s="20"/>
      <c r="E329" s="18">
        <f>G329*E322</f>
        <v>4.5683890577507604</v>
      </c>
      <c r="F329" s="18">
        <f>E329*(365.25/7)</f>
        <v>238.37201476335218</v>
      </c>
      <c r="G329" s="18">
        <v>0.13677811550151978</v>
      </c>
      <c r="I329" s="18">
        <f>F329*H330</f>
        <v>1.2672690440522371E-2</v>
      </c>
    </row>
    <row r="330" spans="1:9">
      <c r="A330" s="18"/>
      <c r="D330" s="3" t="s">
        <v>198</v>
      </c>
      <c r="H330" s="19">
        <f>B554</f>
        <v>5.3163499302144998E-5</v>
      </c>
    </row>
    <row r="331" spans="1:9" s="20" customFormat="1">
      <c r="B331" s="20" t="s">
        <v>199</v>
      </c>
      <c r="E331" s="20">
        <f>E48</f>
        <v>11</v>
      </c>
      <c r="F331" s="20">
        <f>E331*(365.25/7)</f>
        <v>573.96428571428578</v>
      </c>
      <c r="G331" s="20">
        <v>1.0098039215686276</v>
      </c>
      <c r="H331" s="30"/>
      <c r="I331" s="20">
        <f>SUM(I332:I334,I335)</f>
        <v>0.24591755185164851</v>
      </c>
    </row>
    <row r="332" spans="1:9">
      <c r="A332" s="18"/>
      <c r="C332" s="20" t="s">
        <v>200</v>
      </c>
      <c r="D332" s="20"/>
      <c r="E332" s="18">
        <f>G332*E331</f>
        <v>3.5588235294117649</v>
      </c>
      <c r="F332" s="18">
        <f>E332*(365.25/7)</f>
        <v>185.69432773109244</v>
      </c>
      <c r="G332" s="18">
        <v>0.3235294117647059</v>
      </c>
      <c r="I332" s="18">
        <f>F332*$H$336</f>
        <v>7.8789118554411661E-2</v>
      </c>
    </row>
    <row r="333" spans="1:9">
      <c r="A333" s="18"/>
      <c r="C333" s="20" t="s">
        <v>201</v>
      </c>
      <c r="D333" s="20"/>
      <c r="E333" s="18">
        <f>G333*E331</f>
        <v>3.5588235294117649</v>
      </c>
      <c r="F333" s="18">
        <f>E333*(365.25/7)</f>
        <v>185.69432773109244</v>
      </c>
      <c r="G333" s="18">
        <v>0.3235294117647059</v>
      </c>
      <c r="I333" s="18">
        <f>F333*$H$336</f>
        <v>7.8789118554411661E-2</v>
      </c>
    </row>
    <row r="334" spans="1:9">
      <c r="A334" s="18"/>
      <c r="C334" s="20" t="s">
        <v>202</v>
      </c>
      <c r="D334" s="20"/>
      <c r="E334" s="18">
        <f>G334*E331</f>
        <v>1.1862745098039218</v>
      </c>
      <c r="F334" s="18">
        <f>E334*(365.25/7)</f>
        <v>61.89810924369749</v>
      </c>
      <c r="G334" s="18">
        <v>0.10784313725490198</v>
      </c>
      <c r="I334" s="18">
        <f>F334*$H$336</f>
        <v>2.6263039518137226E-2</v>
      </c>
    </row>
    <row r="335" spans="1:9">
      <c r="A335" s="18"/>
      <c r="C335" s="20" t="s">
        <v>203</v>
      </c>
      <c r="D335" s="20"/>
      <c r="E335" s="18">
        <f>G335*E331</f>
        <v>2.8039215686274512</v>
      </c>
      <c r="F335" s="18">
        <f>E335*(365.25/7)</f>
        <v>146.30462184873952</v>
      </c>
      <c r="G335" s="18">
        <v>0.25490196078431376</v>
      </c>
      <c r="I335" s="18">
        <f>F335*$H$336</f>
        <v>6.2076275224687984E-2</v>
      </c>
    </row>
    <row r="336" spans="1:9">
      <c r="A336" s="18"/>
      <c r="C336" s="20"/>
      <c r="D336" s="31" t="s">
        <v>204</v>
      </c>
      <c r="H336" s="19">
        <f>B471</f>
        <v>4.2429469718917702E-4</v>
      </c>
    </row>
    <row r="337" spans="1:9" s="20" customFormat="1">
      <c r="B337" s="20" t="s">
        <v>205</v>
      </c>
      <c r="E337" s="20">
        <f>E49</f>
        <v>5.7</v>
      </c>
      <c r="F337" s="20">
        <f>E337*(365.25/7)</f>
        <v>297.41785714285714</v>
      </c>
      <c r="G337" s="20">
        <v>1</v>
      </c>
      <c r="H337" s="30"/>
      <c r="I337" s="20">
        <f>F337*H339</f>
        <v>5.9744765843034009E-2</v>
      </c>
    </row>
    <row r="338" spans="1:9">
      <c r="A338" s="18"/>
      <c r="C338" s="20" t="s">
        <v>205</v>
      </c>
      <c r="D338" s="20"/>
      <c r="E338" s="18">
        <f>G338*E337</f>
        <v>5.7</v>
      </c>
      <c r="F338" s="18">
        <f>E338*(365.25/7)</f>
        <v>297.41785714285714</v>
      </c>
      <c r="G338" s="18">
        <v>1</v>
      </c>
    </row>
    <row r="339" spans="1:9">
      <c r="A339" s="18"/>
      <c r="C339" s="20"/>
      <c r="D339" s="31" t="s">
        <v>206</v>
      </c>
      <c r="H339" s="19">
        <f>B509</f>
        <v>2.0087820690045899E-4</v>
      </c>
    </row>
    <row r="340" spans="1:9" s="20" customFormat="1">
      <c r="B340" s="20" t="s">
        <v>207</v>
      </c>
      <c r="E340" s="20">
        <f>(E346-SUM(E343,E337,E331,E322,E314,E304))/2</f>
        <v>4.25</v>
      </c>
      <c r="F340" s="20">
        <f>E340*(365.25/7)</f>
        <v>221.75892857142858</v>
      </c>
      <c r="G340" s="20">
        <v>1</v>
      </c>
      <c r="H340" s="30"/>
      <c r="I340" s="20">
        <f>F340*H342</f>
        <v>4.4546535935595537E-2</v>
      </c>
    </row>
    <row r="341" spans="1:9">
      <c r="A341" s="18"/>
      <c r="C341" s="20" t="s">
        <v>207</v>
      </c>
      <c r="D341" s="20"/>
      <c r="E341" s="18">
        <f>G341*E340</f>
        <v>4.25</v>
      </c>
      <c r="F341" s="18">
        <f>E341*(365.25/7)</f>
        <v>221.75892857142858</v>
      </c>
      <c r="G341" s="18">
        <v>1</v>
      </c>
    </row>
    <row r="342" spans="1:9">
      <c r="A342" s="18"/>
      <c r="C342" s="20"/>
      <c r="D342" s="31" t="s">
        <v>206</v>
      </c>
      <c r="H342" s="19">
        <f>B509</f>
        <v>2.0087820690045899E-4</v>
      </c>
    </row>
    <row r="343" spans="1:9" s="20" customFormat="1">
      <c r="B343" s="20" t="s">
        <v>208</v>
      </c>
      <c r="E343" s="20">
        <f>E51</f>
        <v>3.1</v>
      </c>
      <c r="F343" s="20">
        <f>E343*(365.25/7)</f>
        <v>161.75357142857143</v>
      </c>
      <c r="G343" s="20">
        <v>1</v>
      </c>
      <c r="H343" s="30"/>
      <c r="I343" s="20">
        <f>F343*H345</f>
        <v>3.2492767388316746E-2</v>
      </c>
    </row>
    <row r="344" spans="1:9">
      <c r="A344" s="18"/>
      <c r="C344" s="20" t="s">
        <v>208</v>
      </c>
      <c r="D344" s="20"/>
      <c r="E344" s="18">
        <f>G344*E343</f>
        <v>3.1</v>
      </c>
      <c r="F344" s="18">
        <f>E344*(365.25/7)</f>
        <v>161.75357142857143</v>
      </c>
      <c r="G344" s="18">
        <v>1</v>
      </c>
    </row>
    <row r="345" spans="1:9">
      <c r="A345" s="18"/>
      <c r="C345" s="20"/>
      <c r="D345" s="31" t="s">
        <v>206</v>
      </c>
      <c r="H345" s="19">
        <f>B509</f>
        <v>2.0087820690045899E-4</v>
      </c>
    </row>
    <row r="346" spans="1:9" s="25" customFormat="1">
      <c r="A346" s="25" t="s">
        <v>209</v>
      </c>
      <c r="E346" s="25">
        <f>E43</f>
        <v>94</v>
      </c>
      <c r="F346" s="25">
        <f>E346*(365.25/7)</f>
        <v>4904.7857142857147</v>
      </c>
      <c r="H346" s="27"/>
      <c r="I346" s="25">
        <f>SUM(I304,I311,I314,I322,I331,I337,I340,I343)</f>
        <v>0.92901000833492253</v>
      </c>
    </row>
    <row r="347" spans="1:9">
      <c r="C347" s="20"/>
      <c r="D347" s="20"/>
      <c r="F347" s="20"/>
    </row>
    <row r="348" spans="1:9" s="20" customFormat="1">
      <c r="A348" s="20" t="s">
        <v>210</v>
      </c>
      <c r="H348" s="30"/>
    </row>
    <row r="349" spans="1:9" s="20" customFormat="1">
      <c r="B349" s="20" t="s">
        <v>211</v>
      </c>
      <c r="E349" s="20">
        <v>0</v>
      </c>
      <c r="F349" s="20">
        <f>E349*(365.25/7)</f>
        <v>0</v>
      </c>
      <c r="G349" s="20">
        <v>1</v>
      </c>
      <c r="H349" s="30"/>
      <c r="I349" s="20">
        <f>F349*H351</f>
        <v>0</v>
      </c>
    </row>
    <row r="350" spans="1:9">
      <c r="C350" s="20" t="s">
        <v>211</v>
      </c>
      <c r="D350" s="20"/>
      <c r="E350" s="18">
        <f>G350*E349</f>
        <v>0</v>
      </c>
      <c r="F350" s="18">
        <f>E350*(365.25/7)</f>
        <v>0</v>
      </c>
      <c r="G350" s="18">
        <v>1</v>
      </c>
    </row>
    <row r="351" spans="1:9">
      <c r="C351" s="20"/>
      <c r="D351" s="31" t="s">
        <v>212</v>
      </c>
      <c r="H351" s="19">
        <f>B545</f>
        <v>5.0201254900354902E-5</v>
      </c>
    </row>
    <row r="352" spans="1:9" s="20" customFormat="1">
      <c r="B352" s="20" t="s">
        <v>213</v>
      </c>
      <c r="E352" s="20">
        <v>0</v>
      </c>
      <c r="F352" s="20">
        <f>E352*(365.25/7)</f>
        <v>0</v>
      </c>
      <c r="G352" s="20">
        <v>1</v>
      </c>
      <c r="H352" s="30"/>
      <c r="I352" s="20">
        <f>F352*H354</f>
        <v>0</v>
      </c>
    </row>
    <row r="353" spans="1:9">
      <c r="C353" s="20" t="s">
        <v>213</v>
      </c>
      <c r="D353" s="20"/>
      <c r="E353" s="18">
        <f>G353*E352</f>
        <v>0</v>
      </c>
      <c r="F353" s="18">
        <f>E353*(365.25/7)</f>
        <v>0</v>
      </c>
      <c r="G353" s="18">
        <v>1</v>
      </c>
    </row>
    <row r="354" spans="1:9">
      <c r="C354" s="20"/>
      <c r="D354" s="31" t="s">
        <v>214</v>
      </c>
      <c r="H354" s="19">
        <f>B546</f>
        <v>6.5532644314399599E-5</v>
      </c>
    </row>
    <row r="355" spans="1:9" s="20" customFormat="1">
      <c r="B355" s="20" t="s">
        <v>215</v>
      </c>
      <c r="E355" s="20">
        <v>0</v>
      </c>
      <c r="F355" s="20">
        <f>E355*(365.25/7)</f>
        <v>0</v>
      </c>
      <c r="G355" s="20">
        <v>1</v>
      </c>
      <c r="H355" s="30"/>
      <c r="I355" s="20">
        <f>F355*H357</f>
        <v>0</v>
      </c>
    </row>
    <row r="356" spans="1:9">
      <c r="C356" s="20" t="s">
        <v>215</v>
      </c>
      <c r="D356" s="20"/>
      <c r="E356" s="18">
        <f>G356*E355</f>
        <v>0</v>
      </c>
      <c r="F356" s="18">
        <f>E356*(365.25/7)</f>
        <v>0</v>
      </c>
      <c r="G356" s="18">
        <v>1</v>
      </c>
    </row>
    <row r="357" spans="1:9">
      <c r="C357" s="20"/>
      <c r="D357" s="31" t="s">
        <v>216</v>
      </c>
      <c r="H357" s="19">
        <f>B547</f>
        <v>1.1039136985490801E-4</v>
      </c>
    </row>
    <row r="358" spans="1:9" s="20" customFormat="1">
      <c r="B358" s="20" t="s">
        <v>217</v>
      </c>
      <c r="E358" s="20">
        <v>0</v>
      </c>
      <c r="F358" s="20">
        <f>E358*(365.25/7)</f>
        <v>0</v>
      </c>
      <c r="G358" s="20">
        <v>1</v>
      </c>
      <c r="H358" s="30"/>
      <c r="I358" s="20">
        <f>F358*H360</f>
        <v>0</v>
      </c>
    </row>
    <row r="359" spans="1:9">
      <c r="C359" s="20" t="s">
        <v>217</v>
      </c>
      <c r="D359" s="20"/>
      <c r="E359" s="18">
        <f>G359*E358</f>
        <v>0</v>
      </c>
      <c r="F359" s="18">
        <f>E359*(365.25/7)</f>
        <v>0</v>
      </c>
      <c r="G359" s="18">
        <v>1</v>
      </c>
    </row>
    <row r="360" spans="1:9">
      <c r="C360" s="20"/>
      <c r="D360" s="31" t="s">
        <v>218</v>
      </c>
      <c r="H360" s="19">
        <f>B548</f>
        <v>1.0301268784132101E-4</v>
      </c>
    </row>
    <row r="361" spans="1:9" s="25" customFormat="1">
      <c r="A361" s="25" t="s">
        <v>219</v>
      </c>
      <c r="E361" s="25">
        <v>0</v>
      </c>
      <c r="F361" s="25">
        <f>E361*(365.25/7)</f>
        <v>0</v>
      </c>
      <c r="H361" s="34"/>
      <c r="I361" s="26">
        <f>SUM(I349,I352,I355,I358)</f>
        <v>0</v>
      </c>
    </row>
    <row r="362" spans="1:9">
      <c r="C362" s="20"/>
      <c r="D362" s="20"/>
      <c r="F362" s="20"/>
    </row>
    <row r="363" spans="1:9" s="20" customFormat="1">
      <c r="A363" s="20" t="s">
        <v>220</v>
      </c>
      <c r="H363" s="30"/>
    </row>
    <row r="364" spans="1:9" s="20" customFormat="1">
      <c r="B364" s="20" t="s">
        <v>221</v>
      </c>
      <c r="E364" s="20">
        <f>E54</f>
        <v>18.8</v>
      </c>
      <c r="F364" s="20">
        <f>E364*(365.25/7)</f>
        <v>980.95714285714291</v>
      </c>
      <c r="G364" s="20">
        <v>0.98571428571428577</v>
      </c>
      <c r="H364" s="30"/>
      <c r="I364" s="20">
        <f>SUM(I365,I367,I369)</f>
        <v>6.3398557040241665E-2</v>
      </c>
    </row>
    <row r="365" spans="1:9">
      <c r="C365" s="20" t="s">
        <v>222</v>
      </c>
      <c r="D365" s="20"/>
      <c r="E365" s="18">
        <f>G365*E364</f>
        <v>6.803809523809524</v>
      </c>
      <c r="F365" s="18">
        <f>E365*(365.25/7)</f>
        <v>355.01306122448983</v>
      </c>
      <c r="G365" s="18">
        <v>0.3619047619047619</v>
      </c>
      <c r="I365" s="18">
        <f>F365*H366</f>
        <v>2.2318850709492358E-2</v>
      </c>
    </row>
    <row r="366" spans="1:9">
      <c r="C366" s="20"/>
      <c r="D366" s="31" t="s">
        <v>223</v>
      </c>
      <c r="H366" s="19">
        <f>B556</f>
        <v>6.2867688959137197E-5</v>
      </c>
    </row>
    <row r="367" spans="1:9">
      <c r="C367" s="20" t="s">
        <v>224</v>
      </c>
      <c r="D367" s="20">
        <f>F364-SUM(F365,F369)</f>
        <v>14.013673469387754</v>
      </c>
      <c r="E367" s="18" t="s">
        <v>41</v>
      </c>
      <c r="F367" s="20" t="e">
        <f>E367*(365.25/7)</f>
        <v>#VALUE!</v>
      </c>
      <c r="G367" s="18">
        <v>1.4285714285714235E-2</v>
      </c>
      <c r="I367" s="18">
        <f>D367*H368</f>
        <v>2.6090557657032715E-3</v>
      </c>
    </row>
    <row r="368" spans="1:9">
      <c r="C368" s="20"/>
      <c r="D368" s="31" t="s">
        <v>116</v>
      </c>
      <c r="F368" s="20"/>
      <c r="H368" s="19">
        <f>B482</f>
        <v>1.86179289206548E-4</v>
      </c>
    </row>
    <row r="369" spans="1:9">
      <c r="C369" s="20" t="s">
        <v>225</v>
      </c>
      <c r="D369" s="20"/>
      <c r="E369" s="18">
        <f>G369*E364</f>
        <v>11.727619047619049</v>
      </c>
      <c r="F369" s="18">
        <f>E369*(365.25/7)</f>
        <v>611.93040816326538</v>
      </c>
      <c r="G369" s="18">
        <v>0.62380952380952381</v>
      </c>
      <c r="I369" s="18">
        <f>F369*H370</f>
        <v>3.847065056504604E-2</v>
      </c>
    </row>
    <row r="370" spans="1:9">
      <c r="C370" s="20"/>
      <c r="D370" s="29" t="s">
        <v>223</v>
      </c>
      <c r="H370" s="19">
        <f>B556</f>
        <v>6.2867688959137197E-5</v>
      </c>
    </row>
    <row r="371" spans="1:9" s="20" customFormat="1">
      <c r="B371" s="20" t="s">
        <v>226</v>
      </c>
      <c r="E371" s="20" t="s">
        <v>41</v>
      </c>
      <c r="F371" s="20" t="e">
        <f>E371*(365.25/7)</f>
        <v>#VALUE!</v>
      </c>
      <c r="G371" s="20">
        <v>1</v>
      </c>
      <c r="H371" s="30"/>
      <c r="I371" s="20">
        <f>0</f>
        <v>0</v>
      </c>
    </row>
    <row r="372" spans="1:9">
      <c r="C372" s="20" t="s">
        <v>226</v>
      </c>
      <c r="D372" s="20"/>
      <c r="E372" s="18" t="s">
        <v>41</v>
      </c>
      <c r="F372" s="20" t="e">
        <f>E372*(365.25/7)</f>
        <v>#VALUE!</v>
      </c>
      <c r="G372" s="18">
        <v>1</v>
      </c>
    </row>
    <row r="373" spans="1:9" s="20" customFormat="1">
      <c r="B373" s="20" t="s">
        <v>227</v>
      </c>
      <c r="E373" s="20">
        <f>E56</f>
        <v>15.4</v>
      </c>
      <c r="F373" s="20">
        <f>E373*(365.25/7)</f>
        <v>803.55000000000007</v>
      </c>
      <c r="G373" s="20">
        <v>0.99310344827586206</v>
      </c>
      <c r="H373" s="30"/>
      <c r="I373" s="20">
        <f>SUM(I374,I375)</f>
        <v>0.13965486285749831</v>
      </c>
    </row>
    <row r="374" spans="1:9">
      <c r="C374" s="20" t="s">
        <v>228</v>
      </c>
      <c r="D374" s="20"/>
      <c r="E374" s="18">
        <f>G374*E373</f>
        <v>3.2924137931034485</v>
      </c>
      <c r="F374" s="18">
        <f>E374*(365.25/7)</f>
        <v>171.79344827586209</v>
      </c>
      <c r="G374" s="18">
        <v>0.21379310344827587</v>
      </c>
      <c r="I374" s="18">
        <f>F374*H376</f>
        <v>3.0064588531822558E-2</v>
      </c>
    </row>
    <row r="375" spans="1:9">
      <c r="C375" s="20" t="s">
        <v>229</v>
      </c>
      <c r="D375" s="20"/>
      <c r="E375" s="18">
        <f>G375*E373</f>
        <v>12.001379310344827</v>
      </c>
      <c r="F375" s="18">
        <f>E375*(365.25/7)</f>
        <v>626.21482758620687</v>
      </c>
      <c r="G375" s="18">
        <v>0.77931034482758621</v>
      </c>
      <c r="I375" s="18">
        <f>F375*H376</f>
        <v>0.10959027432567577</v>
      </c>
    </row>
    <row r="376" spans="1:9">
      <c r="C376" s="20"/>
      <c r="D376" s="31" t="s">
        <v>120</v>
      </c>
      <c r="H376" s="19">
        <f>B485</f>
        <v>1.7500427887998099E-4</v>
      </c>
      <c r="I376" s="33"/>
    </row>
    <row r="377" spans="1:9" s="20" customFormat="1">
      <c r="B377" s="20" t="s">
        <v>230</v>
      </c>
      <c r="E377" s="20">
        <f>E57</f>
        <v>38.1</v>
      </c>
      <c r="F377" s="20">
        <f>E377*(365.25/7)</f>
        <v>1988.0035714285716</v>
      </c>
      <c r="G377" s="20">
        <v>0.99760191846522783</v>
      </c>
      <c r="H377" s="30"/>
      <c r="I377" s="20">
        <f>SUM(I378,I380,I381,I382,I383,I384,I385)</f>
        <v>8.1391096006994151E-2</v>
      </c>
    </row>
    <row r="378" spans="1:9">
      <c r="A378" s="18"/>
      <c r="C378" s="20" t="s">
        <v>231</v>
      </c>
      <c r="D378" s="20"/>
      <c r="E378" s="18">
        <f>G378*E377</f>
        <v>6.3043165467625899</v>
      </c>
      <c r="F378" s="18">
        <f>E378*(365.25/7)</f>
        <v>328.95023124357658</v>
      </c>
      <c r="G378" s="18">
        <v>0.16546762589928057</v>
      </c>
      <c r="I378" s="18">
        <f>F378*H379</f>
        <v>1.3026609655742547E-2</v>
      </c>
    </row>
    <row r="379" spans="1:9">
      <c r="A379" s="18"/>
      <c r="C379" s="20"/>
      <c r="D379" s="3" t="s">
        <v>231</v>
      </c>
      <c r="H379" s="19">
        <f>B524</f>
        <v>3.9600548710655201E-5</v>
      </c>
    </row>
    <row r="380" spans="1:9">
      <c r="A380" s="18"/>
      <c r="C380" s="20" t="s">
        <v>232</v>
      </c>
      <c r="D380" s="20"/>
      <c r="E380" s="18">
        <f>G380*E377</f>
        <v>2.4669064748201439</v>
      </c>
      <c r="F380" s="18">
        <f t="shared" ref="F380:F385" si="2">E380*(365.25/7)</f>
        <v>128.71965570400823</v>
      </c>
      <c r="G380" s="18">
        <v>6.4748201438848921E-2</v>
      </c>
      <c r="I380" s="18">
        <f>F380*H386</f>
        <v>5.3194268918841311E-3</v>
      </c>
    </row>
    <row r="381" spans="1:9">
      <c r="A381" s="18"/>
      <c r="C381" s="20" t="s">
        <v>233</v>
      </c>
      <c r="D381" s="20"/>
      <c r="E381" s="18">
        <f>G381*E377</f>
        <v>1.918705035971223</v>
      </c>
      <c r="F381" s="18">
        <f t="shared" si="2"/>
        <v>100.11528776978417</v>
      </c>
      <c r="G381" s="18">
        <v>5.0359712230215826E-2</v>
      </c>
      <c r="I381" s="18">
        <f>F381*H386</f>
        <v>4.1373320270209901E-3</v>
      </c>
    </row>
    <row r="382" spans="1:9">
      <c r="A382" s="18"/>
      <c r="C382" s="20" t="s">
        <v>234</v>
      </c>
      <c r="D382" s="20"/>
      <c r="E382" s="18">
        <f>G382*E377</f>
        <v>6.3043165467625899</v>
      </c>
      <c r="F382" s="18">
        <f t="shared" si="2"/>
        <v>328.95023124357658</v>
      </c>
      <c r="G382" s="18">
        <v>0.16546762589928057</v>
      </c>
      <c r="I382" s="18">
        <f>F382*$H$386</f>
        <v>1.3594090945926111E-2</v>
      </c>
    </row>
    <row r="383" spans="1:9">
      <c r="A383" s="18"/>
      <c r="C383" s="20" t="s">
        <v>235</v>
      </c>
      <c r="D383" s="20"/>
      <c r="E383" s="18">
        <f>G383*E377</f>
        <v>8.3143884892086319</v>
      </c>
      <c r="F383" s="18">
        <f t="shared" si="2"/>
        <v>433.83291366906468</v>
      </c>
      <c r="G383" s="18">
        <v>0.21822541966426856</v>
      </c>
      <c r="I383" s="18">
        <f>F383*H386</f>
        <v>1.7928438783757623E-2</v>
      </c>
    </row>
    <row r="384" spans="1:9">
      <c r="A384" s="18"/>
      <c r="C384" s="20" t="s">
        <v>236</v>
      </c>
      <c r="D384" s="20"/>
      <c r="E384" s="18">
        <f>G384*E377</f>
        <v>10.324460431654677</v>
      </c>
      <c r="F384" s="18">
        <f t="shared" si="2"/>
        <v>538.71559609455301</v>
      </c>
      <c r="G384" s="18">
        <v>0.27098321342925658</v>
      </c>
      <c r="I384" s="18">
        <f>F384*H386</f>
        <v>2.2262786621589141E-2</v>
      </c>
    </row>
    <row r="385" spans="1:9">
      <c r="A385" s="18"/>
      <c r="C385" s="20" t="s">
        <v>237</v>
      </c>
      <c r="D385" s="20"/>
      <c r="E385" s="18">
        <f>G385*E377</f>
        <v>2.375539568345324</v>
      </c>
      <c r="F385" s="18">
        <f t="shared" si="2"/>
        <v>123.95226104830424</v>
      </c>
      <c r="G385" s="18">
        <v>6.235011990407674E-2</v>
      </c>
      <c r="I385" s="18">
        <f>F385*H386</f>
        <v>5.1224110810736082E-3</v>
      </c>
    </row>
    <row r="386" spans="1:9">
      <c r="A386" s="18"/>
      <c r="C386" s="20"/>
      <c r="D386" s="3" t="s">
        <v>238</v>
      </c>
      <c r="H386" s="19">
        <f>B525</f>
        <v>4.1325676819056998E-5</v>
      </c>
    </row>
    <row r="387" spans="1:9" s="20" customFormat="1">
      <c r="B387" s="20" t="s">
        <v>239</v>
      </c>
      <c r="E387" s="20">
        <f>E58</f>
        <v>5.5</v>
      </c>
      <c r="F387" s="20">
        <f>E387*(365.25/7)</f>
        <v>286.98214285714289</v>
      </c>
      <c r="G387" s="20">
        <v>1</v>
      </c>
      <c r="H387" s="30"/>
      <c r="I387" s="20">
        <f>F387*H390</f>
        <v>1.1063947628130427E-2</v>
      </c>
    </row>
    <row r="388" spans="1:9">
      <c r="A388" s="18"/>
      <c r="C388" s="20" t="s">
        <v>240</v>
      </c>
      <c r="D388" s="20"/>
      <c r="E388" s="18">
        <f>G388*E387</f>
        <v>5.5</v>
      </c>
      <c r="F388" s="18">
        <f>E388*(365.25/7)</f>
        <v>286.98214285714289</v>
      </c>
      <c r="G388" s="18">
        <v>1</v>
      </c>
    </row>
    <row r="389" spans="1:9">
      <c r="A389" s="18"/>
      <c r="C389" s="20" t="s">
        <v>241</v>
      </c>
      <c r="D389" s="20"/>
      <c r="E389" s="18" t="s">
        <v>242</v>
      </c>
      <c r="F389" s="18" t="e">
        <f>E389*(365.25/7)</f>
        <v>#VALUE!</v>
      </c>
    </row>
    <row r="390" spans="1:9">
      <c r="A390" s="18"/>
      <c r="C390" s="20"/>
      <c r="D390" s="31" t="s">
        <v>243</v>
      </c>
      <c r="H390" s="19">
        <f>B523</f>
        <v>3.8552738919501202E-5</v>
      </c>
    </row>
    <row r="391" spans="1:9" s="20" customFormat="1">
      <c r="B391" s="20" t="s">
        <v>244</v>
      </c>
      <c r="E391" s="20">
        <f>E400-SUM(E364,E373,E377,E387)</f>
        <v>6.5999999999999943</v>
      </c>
      <c r="F391" s="20">
        <f>E391*(365.25/7)</f>
        <v>344.37857142857115</v>
      </c>
      <c r="G391" s="20">
        <v>1</v>
      </c>
      <c r="H391" s="30"/>
      <c r="I391" s="20">
        <f>SUM(I392,I394,I398)</f>
        <v>2.7883939620595984E-2</v>
      </c>
    </row>
    <row r="392" spans="1:9">
      <c r="A392" s="18"/>
      <c r="C392" s="20" t="s">
        <v>245</v>
      </c>
      <c r="D392" s="20"/>
      <c r="E392" s="18">
        <f>G392*E391</f>
        <v>1.2222222222222212</v>
      </c>
      <c r="F392" s="18">
        <f>E392*(365.25/7)</f>
        <v>63.773809523809476</v>
      </c>
      <c r="G392" s="18">
        <v>0.1851851851851852</v>
      </c>
      <c r="I392" s="18">
        <f>F392*H393</f>
        <v>6.2792094226962226E-3</v>
      </c>
    </row>
    <row r="393" spans="1:9">
      <c r="A393" s="18"/>
      <c r="C393" s="20"/>
      <c r="D393" s="31" t="s">
        <v>246</v>
      </c>
      <c r="H393" s="19">
        <f>B557</f>
        <v>9.8460629364659905E-5</v>
      </c>
    </row>
    <row r="394" spans="1:9">
      <c r="C394" s="20" t="s">
        <v>247</v>
      </c>
      <c r="D394" s="20"/>
      <c r="E394" s="18">
        <f>G394*E391</f>
        <v>1.3851851851851842</v>
      </c>
      <c r="F394" s="18">
        <f>E394*(365.25/7)</f>
        <v>72.276984126984075</v>
      </c>
      <c r="G394" s="18">
        <v>0.20987654320987656</v>
      </c>
      <c r="I394" s="18">
        <f>F394*H395</f>
        <v>5.5648547479438789E-3</v>
      </c>
    </row>
    <row r="395" spans="1:9">
      <c r="C395" s="20"/>
      <c r="D395" s="31" t="s">
        <v>196</v>
      </c>
      <c r="H395" s="19">
        <f>B536</f>
        <v>7.6993455318596804E-5</v>
      </c>
    </row>
    <row r="396" spans="1:9">
      <c r="C396" s="20" t="s">
        <v>248</v>
      </c>
      <c r="D396" s="32">
        <f>F391-SUM(F392,F394,F398)</f>
        <v>0</v>
      </c>
      <c r="E396" s="18" t="s">
        <v>41</v>
      </c>
      <c r="F396" s="18" t="e">
        <f>E396*(365.25/7)</f>
        <v>#VALUE!</v>
      </c>
      <c r="G396" s="18">
        <v>0</v>
      </c>
      <c r="I396" s="18">
        <v>0</v>
      </c>
    </row>
    <row r="397" spans="1:9">
      <c r="C397" s="20"/>
      <c r="D397" s="31" t="s">
        <v>248</v>
      </c>
      <c r="H397" s="19">
        <f>B531</f>
        <v>1.15280506405685E-4</v>
      </c>
    </row>
    <row r="398" spans="1:9">
      <c r="C398" s="20" t="s">
        <v>249</v>
      </c>
      <c r="D398" s="20"/>
      <c r="E398" s="18">
        <f>G398*E391</f>
        <v>3.9925925925925894</v>
      </c>
      <c r="F398" s="18">
        <f>E398*(365.25/7)</f>
        <v>208.32777777777761</v>
      </c>
      <c r="G398" s="18">
        <v>0.60493827160493829</v>
      </c>
      <c r="I398" s="18">
        <f>F398*H399</f>
        <v>1.6039875449955884E-2</v>
      </c>
    </row>
    <row r="399" spans="1:9">
      <c r="C399" s="20"/>
      <c r="D399" s="31" t="s">
        <v>196</v>
      </c>
      <c r="H399" s="19">
        <f>B536</f>
        <v>7.6993455318596804E-5</v>
      </c>
    </row>
    <row r="400" spans="1:9" s="25" customFormat="1">
      <c r="A400" s="25" t="s">
        <v>250</v>
      </c>
      <c r="E400" s="25">
        <f>E53</f>
        <v>84.4</v>
      </c>
      <c r="F400" s="25">
        <f>E400*(365.25/7)</f>
        <v>4403.8714285714286</v>
      </c>
      <c r="H400" s="27"/>
      <c r="I400" s="25">
        <f>SUM(I364,I371,I373,I377,I387,I391)</f>
        <v>0.32339240315346052</v>
      </c>
    </row>
    <row r="401" spans="1:9">
      <c r="C401" s="20"/>
      <c r="D401" s="20"/>
      <c r="F401" s="20"/>
    </row>
    <row r="402" spans="1:9" s="20" customFormat="1">
      <c r="A402" s="20" t="s">
        <v>251</v>
      </c>
      <c r="H402" s="30"/>
    </row>
    <row r="403" spans="1:9" s="20" customFormat="1">
      <c r="B403" s="20" t="s">
        <v>252</v>
      </c>
      <c r="E403" s="20">
        <f>E61</f>
        <v>82.6</v>
      </c>
      <c r="F403" s="20">
        <f>E403*(365.25/7)</f>
        <v>4309.95</v>
      </c>
      <c r="G403" s="20">
        <v>0.9659574468085107</v>
      </c>
      <c r="H403" s="30"/>
      <c r="I403" s="20">
        <f>F403*H408</f>
        <v>0.16616037710610421</v>
      </c>
    </row>
    <row r="404" spans="1:9">
      <c r="C404" s="20" t="s">
        <v>253</v>
      </c>
      <c r="D404" s="20"/>
      <c r="E404" s="18">
        <f>G404*E403</f>
        <v>76.038865248226955</v>
      </c>
      <c r="F404" s="18">
        <f>E404*(365.25/7)</f>
        <v>3967.5993617021281</v>
      </c>
      <c r="G404" s="18">
        <v>0.92056737588652493</v>
      </c>
    </row>
    <row r="405" spans="1:9">
      <c r="C405" s="20" t="s">
        <v>254</v>
      </c>
      <c r="D405" s="20"/>
      <c r="E405" s="18">
        <f>G405*E403</f>
        <v>3.7492198581560285</v>
      </c>
      <c r="F405" s="18">
        <f>E405*(365.25/7)</f>
        <v>195.6289361702128</v>
      </c>
      <c r="G405" s="18">
        <v>4.5390070921985819E-2</v>
      </c>
    </row>
    <row r="406" spans="1:9">
      <c r="C406" s="20" t="s">
        <v>255</v>
      </c>
      <c r="D406" s="20"/>
      <c r="E406" s="18" t="s">
        <v>41</v>
      </c>
      <c r="F406" s="18" t="e">
        <f>E406*(365.25/7)</f>
        <v>#VALUE!</v>
      </c>
      <c r="G406" s="18">
        <v>3.40425531914893E-2</v>
      </c>
    </row>
    <row r="407" spans="1:9">
      <c r="C407" s="20" t="s">
        <v>256</v>
      </c>
      <c r="D407" s="20"/>
      <c r="E407" s="18">
        <f>G407*E403</f>
        <v>2.5775886524822695</v>
      </c>
      <c r="F407" s="18">
        <f>E407*(365.25/7)</f>
        <v>134.49489361702129</v>
      </c>
      <c r="G407" s="18">
        <v>3.1205673758865252E-2</v>
      </c>
    </row>
    <row r="408" spans="1:9">
      <c r="C408" s="20"/>
      <c r="D408" s="31" t="s">
        <v>243</v>
      </c>
      <c r="H408" s="19">
        <f>B523</f>
        <v>3.8552738919501202E-5</v>
      </c>
    </row>
    <row r="409" spans="1:9" s="20" customFormat="1">
      <c r="B409" s="20" t="s">
        <v>257</v>
      </c>
      <c r="E409" s="20">
        <f>E62</f>
        <v>9.6999999999999993</v>
      </c>
      <c r="F409" s="20">
        <f>E409*(365.25/7)</f>
        <v>506.13214285714287</v>
      </c>
      <c r="G409" s="20">
        <v>1</v>
      </c>
      <c r="H409" s="30"/>
      <c r="I409" s="20">
        <f>F409*H411</f>
        <v>1.9512780362339114E-2</v>
      </c>
    </row>
    <row r="410" spans="1:9">
      <c r="C410" s="20" t="s">
        <v>257</v>
      </c>
      <c r="D410" s="20"/>
      <c r="E410" s="18">
        <f>G410*E409</f>
        <v>9.6999999999999993</v>
      </c>
      <c r="F410" s="18">
        <f>E410*(365.25/7)</f>
        <v>506.13214285714287</v>
      </c>
      <c r="G410" s="18">
        <v>1</v>
      </c>
    </row>
    <row r="411" spans="1:9">
      <c r="C411" s="20"/>
      <c r="D411" s="31" t="s">
        <v>243</v>
      </c>
      <c r="H411" s="19">
        <f>B523</f>
        <v>3.8552738919501202E-5</v>
      </c>
    </row>
    <row r="412" spans="1:9" s="20" customFormat="1">
      <c r="B412" s="20" t="s">
        <v>258</v>
      </c>
      <c r="E412" s="20">
        <f>E63</f>
        <v>3.1</v>
      </c>
      <c r="F412" s="20">
        <f>E412*(365.25/7)</f>
        <v>161.75357142857143</v>
      </c>
      <c r="G412" s="20">
        <v>1</v>
      </c>
      <c r="H412" s="30"/>
      <c r="I412" s="20">
        <f>0</f>
        <v>0</v>
      </c>
    </row>
    <row r="413" spans="1:9">
      <c r="C413" s="20" t="s">
        <v>258</v>
      </c>
      <c r="D413" s="20"/>
      <c r="E413" s="18">
        <f>G413*E412</f>
        <v>3.1</v>
      </c>
      <c r="F413" s="18">
        <f>E413*(365.25/7)</f>
        <v>161.75357142857143</v>
      </c>
      <c r="G413" s="18">
        <v>1</v>
      </c>
    </row>
    <row r="414" spans="1:9" s="20" customFormat="1">
      <c r="B414" s="20" t="s">
        <v>259</v>
      </c>
      <c r="E414" s="20">
        <f>E424-SUM(E418,E412,E409,E403)</f>
        <v>0.50000000000001421</v>
      </c>
      <c r="F414" s="20">
        <f>E414*(365.25/7)</f>
        <v>26.089285714286458</v>
      </c>
      <c r="G414" s="20">
        <v>1</v>
      </c>
      <c r="H414" s="30"/>
      <c r="I414" s="20">
        <f>F414*AVERAGE(H416:H417)</f>
        <v>3.0128431772670841E-3</v>
      </c>
    </row>
    <row r="415" spans="1:9">
      <c r="C415" s="20" t="s">
        <v>259</v>
      </c>
      <c r="D415" s="20"/>
      <c r="E415" s="18">
        <f>G415*E414</f>
        <v>0.50000000000001421</v>
      </c>
      <c r="F415" s="18">
        <f>E415*(365.25/7)</f>
        <v>26.089285714286458</v>
      </c>
      <c r="G415" s="18">
        <v>1</v>
      </c>
    </row>
    <row r="416" spans="1:9">
      <c r="C416" s="20"/>
      <c r="D416" s="1" t="s">
        <v>90</v>
      </c>
      <c r="H416" s="19">
        <f>B541</f>
        <v>1.5141898909884401E-4</v>
      </c>
    </row>
    <row r="417" spans="1:12">
      <c r="C417" s="20"/>
      <c r="D417" s="1" t="s">
        <v>260</v>
      </c>
      <c r="H417" s="19">
        <f>B542</f>
        <v>7.9545032703964901E-5</v>
      </c>
    </row>
    <row r="418" spans="1:12" s="20" customFormat="1">
      <c r="B418" s="20" t="s">
        <v>261</v>
      </c>
      <c r="E418" s="20">
        <f>E65</f>
        <v>8</v>
      </c>
      <c r="F418" s="20">
        <f>E418*(365.25/7)</f>
        <v>417.42857142857144</v>
      </c>
      <c r="G418" s="20">
        <v>1</v>
      </c>
      <c r="H418" s="30"/>
      <c r="I418" s="20">
        <f>F418*AVERAGE(H420:H422)</f>
        <v>0.29691086577276415</v>
      </c>
    </row>
    <row r="419" spans="1:12">
      <c r="C419" s="20" t="s">
        <v>261</v>
      </c>
      <c r="D419" s="20"/>
      <c r="E419" s="18">
        <f>G419*E418</f>
        <v>8</v>
      </c>
      <c r="F419" s="18">
        <f>E419*(365.25/7)</f>
        <v>417.42857142857144</v>
      </c>
      <c r="G419" s="18">
        <v>1</v>
      </c>
    </row>
    <row r="420" spans="1:12">
      <c r="C420" s="20"/>
      <c r="D420" s="3" t="s">
        <v>194</v>
      </c>
      <c r="H420" s="19">
        <f>B552</f>
        <v>7.83164098367817E-5</v>
      </c>
    </row>
    <row r="421" spans="1:12">
      <c r="C421" s="20"/>
      <c r="D421" s="29" t="s">
        <v>153</v>
      </c>
      <c r="H421" s="19">
        <f>B511</f>
        <v>1.8306230266686399E-3</v>
      </c>
    </row>
    <row r="422" spans="1:12">
      <c r="C422" s="20"/>
      <c r="D422" s="28" t="s">
        <v>262</v>
      </c>
      <c r="F422" s="20"/>
      <c r="H422" s="19">
        <f>B510</f>
        <v>2.2491688835017299E-4</v>
      </c>
    </row>
    <row r="423" spans="1:12">
      <c r="C423" s="20"/>
      <c r="D423" s="20"/>
    </row>
    <row r="424" spans="1:12" s="25" customFormat="1">
      <c r="A424" s="25" t="s">
        <v>263</v>
      </c>
      <c r="E424" s="25">
        <f>E60</f>
        <v>103.9</v>
      </c>
      <c r="F424" s="25">
        <f>E424*(365.25/7)</f>
        <v>5421.3535714285717</v>
      </c>
      <c r="H424" s="27"/>
      <c r="I424" s="25">
        <f>SUM(I403,I409,I412,I414,I418)</f>
        <v>0.48559686641847455</v>
      </c>
    </row>
    <row r="425" spans="1:12">
      <c r="F425" s="20"/>
    </row>
    <row r="426" spans="1:12" s="25" customFormat="1">
      <c r="A426" s="25" t="s">
        <v>264</v>
      </c>
      <c r="E426" s="25">
        <v>0</v>
      </c>
      <c r="F426" s="25">
        <f>E426*(365.25/7)</f>
        <v>0</v>
      </c>
      <c r="H426" s="27"/>
      <c r="I426" s="25">
        <f>0</f>
        <v>0</v>
      </c>
    </row>
    <row r="427" spans="1:12">
      <c r="F427" s="20"/>
    </row>
    <row r="428" spans="1:12" s="25" customFormat="1">
      <c r="A428" s="25" t="s">
        <v>265</v>
      </c>
      <c r="E428" s="25">
        <f>E3</f>
        <v>936.9</v>
      </c>
      <c r="F428" s="25">
        <f>E428*(365.25/7)</f>
        <v>48886.103571428575</v>
      </c>
      <c r="H428" s="27"/>
      <c r="I428" s="26">
        <f>SUM(I424,I400,I361,I346,I301,I289,I251,I234,I200,I154,I135,I122)</f>
        <v>19.561202110596071</v>
      </c>
    </row>
    <row r="431" spans="1:12" s="21" customFormat="1">
      <c r="A431" s="20" t="s">
        <v>266</v>
      </c>
      <c r="B431" s="20" t="s">
        <v>381</v>
      </c>
      <c r="C431" s="20" t="s">
        <v>296</v>
      </c>
      <c r="D431" s="18"/>
      <c r="E431" s="18"/>
      <c r="F431" s="18"/>
      <c r="G431" s="18"/>
      <c r="H431" s="19"/>
      <c r="I431" s="18"/>
      <c r="J431" s="18"/>
      <c r="K431" s="18"/>
      <c r="L431" s="18"/>
    </row>
    <row r="432" spans="1:12" s="21" customFormat="1">
      <c r="A432" s="20" t="s">
        <v>268</v>
      </c>
      <c r="B432" s="18">
        <f>I122</f>
        <v>6.4221870906984222</v>
      </c>
      <c r="C432" s="18">
        <v>6.2886743059876515</v>
      </c>
      <c r="D432" s="18"/>
      <c r="E432" s="18"/>
      <c r="F432" s="18"/>
      <c r="G432" s="18"/>
      <c r="H432" s="19"/>
      <c r="I432" s="18"/>
      <c r="J432" s="18"/>
      <c r="K432" s="18"/>
      <c r="L432" s="18"/>
    </row>
    <row r="433" spans="1:12" s="21" customFormat="1">
      <c r="A433" s="20" t="s">
        <v>269</v>
      </c>
      <c r="B433" s="18">
        <f>I135</f>
        <v>0.46278136958407973</v>
      </c>
      <c r="C433" s="18">
        <v>0.47695342000370855</v>
      </c>
      <c r="D433" s="18"/>
      <c r="E433" s="18"/>
      <c r="F433" s="18"/>
      <c r="G433" s="18"/>
      <c r="H433" s="19"/>
      <c r="I433" s="18"/>
      <c r="J433" s="18"/>
      <c r="K433" s="18"/>
      <c r="L433" s="18"/>
    </row>
    <row r="434" spans="1:12" s="21" customFormat="1">
      <c r="A434" s="20" t="s">
        <v>270</v>
      </c>
      <c r="B434" s="18">
        <f>I154</f>
        <v>0.41437721406888167</v>
      </c>
      <c r="C434" s="18">
        <v>1.0573878879794114</v>
      </c>
      <c r="D434" s="18"/>
      <c r="E434" s="18"/>
      <c r="F434" s="18"/>
      <c r="G434" s="18"/>
      <c r="H434" s="19"/>
      <c r="I434" s="18"/>
      <c r="J434" s="18"/>
      <c r="K434" s="18"/>
      <c r="L434" s="18"/>
    </row>
    <row r="435" spans="1:12" s="21" customFormat="1">
      <c r="A435" s="20" t="s">
        <v>271</v>
      </c>
      <c r="B435" s="18">
        <f>I200</f>
        <v>4.7733346822067189</v>
      </c>
      <c r="C435" s="18">
        <v>4.6912706630914327</v>
      </c>
      <c r="D435" s="18"/>
      <c r="E435" s="18"/>
      <c r="F435" s="18"/>
      <c r="G435" s="18"/>
      <c r="H435" s="19"/>
      <c r="I435" s="18"/>
      <c r="J435" s="18"/>
      <c r="K435" s="18"/>
      <c r="L435" s="18"/>
    </row>
    <row r="436" spans="1:12" s="21" customFormat="1">
      <c r="A436" s="20" t="s">
        <v>272</v>
      </c>
      <c r="B436" s="18">
        <f>I234</f>
        <v>0.49260469143255786</v>
      </c>
      <c r="C436" s="18">
        <v>0.76488209601336243</v>
      </c>
      <c r="D436" s="18"/>
      <c r="E436" s="18"/>
      <c r="F436" s="18"/>
      <c r="G436" s="18"/>
      <c r="H436" s="19"/>
      <c r="I436" s="18"/>
      <c r="J436" s="18"/>
      <c r="K436" s="18"/>
      <c r="L436" s="18"/>
    </row>
    <row r="437" spans="1:12" s="21" customFormat="1">
      <c r="A437" s="20" t="s">
        <v>273</v>
      </c>
      <c r="B437" s="18">
        <f>I251</f>
        <v>9.7100549749586415E-2</v>
      </c>
      <c r="C437" s="18">
        <v>0.12964111787169974</v>
      </c>
      <c r="D437" s="18"/>
      <c r="E437" s="18"/>
      <c r="F437" s="18"/>
      <c r="G437" s="18"/>
      <c r="H437" s="19"/>
      <c r="I437" s="18"/>
      <c r="J437" s="18"/>
      <c r="K437" s="18"/>
      <c r="L437" s="18"/>
    </row>
    <row r="438" spans="1:12" s="21" customFormat="1">
      <c r="A438" s="20" t="s">
        <v>274</v>
      </c>
      <c r="B438" s="18">
        <f>I289</f>
        <v>5.0720718051121505</v>
      </c>
      <c r="C438" s="18">
        <v>5.3098370841474249</v>
      </c>
      <c r="D438" s="18"/>
      <c r="E438" s="18"/>
      <c r="F438" s="20"/>
      <c r="G438" s="23"/>
      <c r="H438" s="19"/>
      <c r="I438" s="18"/>
      <c r="J438" s="18"/>
      <c r="K438" s="18"/>
      <c r="L438" s="18"/>
    </row>
    <row r="439" spans="1:12" s="21" customFormat="1">
      <c r="A439" s="20" t="s">
        <v>276</v>
      </c>
      <c r="B439" s="18">
        <f>I301</f>
        <v>8.8745429836814813E-2</v>
      </c>
      <c r="C439" s="18">
        <v>9.1876635640713952E-2</v>
      </c>
      <c r="D439" s="18"/>
      <c r="E439" s="18"/>
      <c r="F439" s="18"/>
      <c r="G439" s="18"/>
      <c r="H439" s="19"/>
      <c r="I439" s="18"/>
      <c r="J439" s="18"/>
      <c r="K439" s="18"/>
      <c r="L439" s="18"/>
    </row>
    <row r="440" spans="1:12" s="21" customFormat="1">
      <c r="A440" s="20" t="s">
        <v>277</v>
      </c>
      <c r="B440" s="21">
        <f>I346</f>
        <v>0.92901000833492253</v>
      </c>
      <c r="C440" s="18">
        <v>0.96542231057705852</v>
      </c>
      <c r="D440" s="18"/>
      <c r="E440" s="18"/>
      <c r="F440" s="18"/>
      <c r="G440" s="18"/>
      <c r="H440" s="19"/>
      <c r="I440" s="18"/>
      <c r="J440" s="18"/>
      <c r="K440" s="18"/>
      <c r="L440" s="18"/>
    </row>
    <row r="441" spans="1:12" s="21" customFormat="1">
      <c r="A441" s="20" t="s">
        <v>278</v>
      </c>
      <c r="B441" s="21">
        <f>I361</f>
        <v>0</v>
      </c>
      <c r="C441" s="18">
        <v>0</v>
      </c>
      <c r="D441" s="18"/>
      <c r="E441" s="18"/>
      <c r="F441" s="18"/>
      <c r="G441" s="18"/>
      <c r="H441" s="19"/>
      <c r="I441" s="18"/>
      <c r="J441" s="18"/>
      <c r="K441" s="18"/>
      <c r="L441" s="18"/>
    </row>
    <row r="442" spans="1:12" s="21" customFormat="1">
      <c r="A442" s="20" t="s">
        <v>279</v>
      </c>
      <c r="B442" s="18">
        <f>I400</f>
        <v>0.32339240315346052</v>
      </c>
      <c r="C442" s="18">
        <v>0.33607349339647852</v>
      </c>
      <c r="D442" s="18"/>
      <c r="E442" s="18"/>
      <c r="F442" s="18"/>
      <c r="G442" s="18"/>
      <c r="H442" s="19"/>
      <c r="I442" s="18"/>
      <c r="J442" s="18"/>
      <c r="K442" s="18"/>
      <c r="L442" s="18"/>
    </row>
    <row r="443" spans="1:12" s="21" customFormat="1">
      <c r="A443" s="20" t="s">
        <v>280</v>
      </c>
      <c r="B443" s="18">
        <f>I424</f>
        <v>0.48559686641847455</v>
      </c>
      <c r="C443" s="18">
        <v>0.44752421922903396</v>
      </c>
      <c r="D443" s="18"/>
      <c r="E443" s="18"/>
      <c r="F443" s="18"/>
      <c r="G443" s="18"/>
      <c r="H443" s="19"/>
      <c r="I443" s="18"/>
      <c r="J443" s="18"/>
      <c r="K443" s="18"/>
      <c r="L443" s="18"/>
    </row>
    <row r="444" spans="1:12" s="21" customFormat="1">
      <c r="A444" s="20" t="s">
        <v>281</v>
      </c>
      <c r="B444" s="20">
        <f>SUM(B432:B443)</f>
        <v>19.561202110596071</v>
      </c>
      <c r="C444" s="20">
        <v>20.559543233937976</v>
      </c>
      <c r="D444" s="18"/>
      <c r="E444" s="18"/>
      <c r="F444" s="18"/>
      <c r="G444" s="18"/>
      <c r="H444" s="19"/>
      <c r="I444" s="18"/>
      <c r="J444" s="18"/>
      <c r="K444" s="18"/>
      <c r="L444" s="18"/>
    </row>
    <row r="450" spans="1:2">
      <c r="A450" s="24" t="s">
        <v>378</v>
      </c>
      <c r="B450" s="23"/>
    </row>
    <row r="451" spans="1:2">
      <c r="A451" s="24" t="s">
        <v>377</v>
      </c>
      <c r="B451" s="23" t="s">
        <v>376</v>
      </c>
    </row>
    <row r="452" spans="1:2" ht="15">
      <c r="A452" s="22" t="s">
        <v>14</v>
      </c>
      <c r="B452" s="97">
        <v>2.09658137894879E-3</v>
      </c>
    </row>
    <row r="453" spans="1:2" ht="15">
      <c r="A453" s="22" t="s">
        <v>18</v>
      </c>
      <c r="B453" s="98">
        <v>3.4850447505856098E-3</v>
      </c>
    </row>
    <row r="454" spans="1:2" ht="15">
      <c r="A454" s="22" t="s">
        <v>27</v>
      </c>
      <c r="B454" s="98">
        <v>2.9799597648393701E-3</v>
      </c>
    </row>
    <row r="455" spans="1:2" ht="15">
      <c r="A455" s="22" t="s">
        <v>19</v>
      </c>
      <c r="B455" s="98">
        <v>4.2646215314859999E-4</v>
      </c>
    </row>
    <row r="456" spans="1:2" ht="15">
      <c r="A456" s="22" t="s">
        <v>375</v>
      </c>
      <c r="B456" s="98">
        <v>3.16221760814616E-4</v>
      </c>
    </row>
    <row r="457" spans="1:2" ht="15">
      <c r="A457" s="22" t="s">
        <v>22</v>
      </c>
      <c r="B457" s="98">
        <v>6.0573063602221001E-4</v>
      </c>
    </row>
    <row r="458" spans="1:2" ht="15">
      <c r="A458" s="22" t="s">
        <v>374</v>
      </c>
      <c r="B458" s="98">
        <v>3.5003863958942E-4</v>
      </c>
    </row>
    <row r="459" spans="1:2" ht="15">
      <c r="A459" s="22" t="s">
        <v>99</v>
      </c>
      <c r="B459" s="98">
        <v>2.8212241306802699E-4</v>
      </c>
    </row>
    <row r="460" spans="1:2" ht="15">
      <c r="A460" s="22" t="s">
        <v>373</v>
      </c>
      <c r="B460" s="98">
        <v>1.6379629463826999E-4</v>
      </c>
    </row>
    <row r="461" spans="1:2" ht="15">
      <c r="A461" s="22" t="s">
        <v>372</v>
      </c>
      <c r="B461" s="98">
        <v>3.04128858030873E-4</v>
      </c>
    </row>
    <row r="462" spans="1:2" ht="15">
      <c r="A462" s="22" t="s">
        <v>371</v>
      </c>
      <c r="B462" s="98">
        <v>2.1426823891906201E-4</v>
      </c>
    </row>
    <row r="463" spans="1:2" ht="15">
      <c r="A463" s="22" t="s">
        <v>20</v>
      </c>
      <c r="B463" s="98">
        <v>2.5044528042333499E-3</v>
      </c>
    </row>
    <row r="464" spans="1:2" ht="15">
      <c r="A464" s="22" t="s">
        <v>23</v>
      </c>
      <c r="B464" s="98">
        <v>3.7284776082494302E-4</v>
      </c>
    </row>
    <row r="465" spans="1:2" ht="15">
      <c r="A465" s="22" t="s">
        <v>28</v>
      </c>
      <c r="B465" s="98">
        <v>1.7835862330489701E-3</v>
      </c>
    </row>
    <row r="466" spans="1:2" ht="15">
      <c r="A466" s="22" t="s">
        <v>15</v>
      </c>
      <c r="B466" s="98">
        <v>4.00513731321467E-4</v>
      </c>
    </row>
    <row r="467" spans="1:2" ht="15">
      <c r="A467" s="22" t="s">
        <v>36</v>
      </c>
      <c r="B467" s="98">
        <v>3.0795779023961499E-4</v>
      </c>
    </row>
    <row r="468" spans="1:2" ht="15">
      <c r="A468" s="22" t="s">
        <v>67</v>
      </c>
      <c r="B468" s="98">
        <v>2.5698777452277098E-4</v>
      </c>
    </row>
    <row r="469" spans="1:2" ht="15">
      <c r="A469" s="22" t="s">
        <v>68</v>
      </c>
      <c r="B469" s="98">
        <v>2.3781103369882801E-4</v>
      </c>
    </row>
    <row r="470" spans="1:2" ht="15">
      <c r="A470" s="22" t="s">
        <v>79</v>
      </c>
      <c r="B470" s="98">
        <v>2.8510464047079402E-4</v>
      </c>
    </row>
    <row r="471" spans="1:2" ht="15">
      <c r="A471" s="22" t="s">
        <v>204</v>
      </c>
      <c r="B471" s="98">
        <v>4.2429469718917702E-4</v>
      </c>
    </row>
    <row r="472" spans="1:2" ht="15">
      <c r="A472" s="22" t="s">
        <v>370</v>
      </c>
      <c r="B472" s="98">
        <v>2.3537496975131701E-4</v>
      </c>
    </row>
    <row r="473" spans="1:2" ht="15">
      <c r="A473" s="22" t="s">
        <v>101</v>
      </c>
      <c r="B473" s="98">
        <v>2.2101685648552401E-4</v>
      </c>
    </row>
    <row r="474" spans="1:2" ht="15">
      <c r="A474" s="22" t="s">
        <v>369</v>
      </c>
      <c r="B474" s="98">
        <v>1.30914005197196E-3</v>
      </c>
    </row>
    <row r="475" spans="1:2" ht="15">
      <c r="A475" s="22" t="s">
        <v>188</v>
      </c>
      <c r="B475" s="98">
        <v>4.5210121164281699E-4</v>
      </c>
    </row>
    <row r="476" spans="1:2" ht="15">
      <c r="A476" s="22" t="s">
        <v>126</v>
      </c>
      <c r="B476" s="98">
        <v>1.8093957755303699E-4</v>
      </c>
    </row>
    <row r="477" spans="1:2" ht="15">
      <c r="A477" s="22" t="s">
        <v>368</v>
      </c>
      <c r="B477" s="98">
        <v>2.0134941272049499E-4</v>
      </c>
    </row>
    <row r="478" spans="1:2" ht="15">
      <c r="A478" s="22" t="s">
        <v>78</v>
      </c>
      <c r="B478" s="98">
        <v>8.8192919598841597E-4</v>
      </c>
    </row>
    <row r="479" spans="1:2" ht="15">
      <c r="A479" s="22" t="s">
        <v>77</v>
      </c>
      <c r="B479" s="98">
        <v>1.4906108433209899E-3</v>
      </c>
    </row>
    <row r="480" spans="1:2" ht="15">
      <c r="A480" s="22" t="s">
        <v>367</v>
      </c>
      <c r="B480" s="98">
        <v>3.0278544086953703E-4</v>
      </c>
    </row>
    <row r="481" spans="1:2" ht="15">
      <c r="A481" s="22" t="s">
        <v>149</v>
      </c>
      <c r="B481" s="98">
        <v>1.3813185493773399E-4</v>
      </c>
    </row>
    <row r="482" spans="1:2" ht="15">
      <c r="A482" s="22" t="s">
        <v>116</v>
      </c>
      <c r="B482" s="98">
        <v>1.86179289206548E-4</v>
      </c>
    </row>
    <row r="483" spans="1:2" ht="15">
      <c r="A483" s="22" t="s">
        <v>366</v>
      </c>
      <c r="B483" s="98">
        <v>1.8017414594200101E-4</v>
      </c>
    </row>
    <row r="484" spans="1:2" ht="15">
      <c r="A484" s="22" t="s">
        <v>109</v>
      </c>
      <c r="B484" s="98">
        <v>2.2020865411952401E-4</v>
      </c>
    </row>
    <row r="485" spans="1:2" ht="15">
      <c r="A485" s="22" t="s">
        <v>120</v>
      </c>
      <c r="B485" s="98">
        <v>1.7500427887998099E-4</v>
      </c>
    </row>
    <row r="486" spans="1:2" ht="15">
      <c r="A486" s="22" t="s">
        <v>365</v>
      </c>
      <c r="B486" s="98">
        <v>1.8557883342110301E-3</v>
      </c>
    </row>
    <row r="487" spans="1:2" ht="15">
      <c r="A487" s="22" t="s">
        <v>364</v>
      </c>
      <c r="B487" s="98">
        <v>4.6957452757937602E-4</v>
      </c>
    </row>
    <row r="488" spans="1:2" ht="15">
      <c r="A488" s="22" t="s">
        <v>97</v>
      </c>
      <c r="B488" s="98">
        <v>7.1131771111942403E-4</v>
      </c>
    </row>
    <row r="489" spans="1:2" ht="15">
      <c r="A489" s="22" t="s">
        <v>86</v>
      </c>
      <c r="B489" s="98">
        <v>1.3332638599674901E-4</v>
      </c>
    </row>
    <row r="490" spans="1:2" ht="15">
      <c r="A490" s="22" t="s">
        <v>363</v>
      </c>
      <c r="B490" s="98">
        <v>1.0116936822471401E-4</v>
      </c>
    </row>
    <row r="491" spans="1:2" ht="15">
      <c r="A491" s="22" t="s">
        <v>88</v>
      </c>
      <c r="B491" s="98">
        <v>1.7607081978696001E-4</v>
      </c>
    </row>
    <row r="492" spans="1:2" ht="15">
      <c r="A492" s="22" t="s">
        <v>362</v>
      </c>
      <c r="B492" s="98">
        <v>1.9291367456093599E-4</v>
      </c>
    </row>
    <row r="493" spans="1:2" ht="15">
      <c r="A493" s="22" t="s">
        <v>361</v>
      </c>
      <c r="B493" s="98">
        <v>2.46015738968244E-4</v>
      </c>
    </row>
    <row r="494" spans="1:2" ht="15">
      <c r="A494" s="22" t="s">
        <v>360</v>
      </c>
      <c r="B494" s="98">
        <v>2.29829646255223E-4</v>
      </c>
    </row>
    <row r="495" spans="1:2" ht="15">
      <c r="A495" s="22" t="s">
        <v>359</v>
      </c>
      <c r="B495" s="98">
        <v>1.62547995106097E-4</v>
      </c>
    </row>
    <row r="496" spans="1:2" ht="15">
      <c r="A496" s="22" t="s">
        <v>358</v>
      </c>
      <c r="B496" s="98">
        <v>2.7071423837634701E-4</v>
      </c>
    </row>
    <row r="497" spans="1:2" ht="15">
      <c r="A497" s="22" t="s">
        <v>357</v>
      </c>
      <c r="B497" s="98">
        <v>1.2407575891945901E-4</v>
      </c>
    </row>
    <row r="498" spans="1:2" ht="15">
      <c r="A498" s="22" t="s">
        <v>356</v>
      </c>
      <c r="B498" s="98">
        <v>1.2931837656743301E-4</v>
      </c>
    </row>
    <row r="499" spans="1:2" ht="15">
      <c r="A499" s="22" t="s">
        <v>355</v>
      </c>
      <c r="B499" s="98">
        <v>3.09303029126747E-4</v>
      </c>
    </row>
    <row r="500" spans="1:2" ht="15">
      <c r="A500" s="22" t="s">
        <v>354</v>
      </c>
      <c r="B500" s="98">
        <v>1.62564390405725E-4</v>
      </c>
    </row>
    <row r="501" spans="1:2" ht="15">
      <c r="A501" s="22" t="s">
        <v>353</v>
      </c>
      <c r="B501" s="99">
        <v>7.8670160806019004E-5</v>
      </c>
    </row>
    <row r="502" spans="1:2" ht="15">
      <c r="A502" s="22" t="s">
        <v>352</v>
      </c>
      <c r="B502" s="98">
        <v>1.17793071161874E-4</v>
      </c>
    </row>
    <row r="503" spans="1:2" ht="15">
      <c r="A503" s="22" t="s">
        <v>351</v>
      </c>
      <c r="B503" s="98">
        <v>2.27005718216138E-4</v>
      </c>
    </row>
    <row r="504" spans="1:2" ht="15">
      <c r="A504" s="22" t="s">
        <v>350</v>
      </c>
      <c r="B504" s="98">
        <v>1.8818123862125E-4</v>
      </c>
    </row>
    <row r="505" spans="1:2" ht="15">
      <c r="A505" s="22" t="s">
        <v>349</v>
      </c>
      <c r="B505" s="98">
        <v>1.2076781190005101E-4</v>
      </c>
    </row>
    <row r="506" spans="1:2" ht="15">
      <c r="A506" s="22" t="s">
        <v>348</v>
      </c>
      <c r="B506" s="98">
        <v>1.32832562396352E-4</v>
      </c>
    </row>
    <row r="507" spans="1:2" ht="15">
      <c r="A507" s="22" t="s">
        <v>347</v>
      </c>
      <c r="B507" s="98">
        <v>1.05678258238894E-4</v>
      </c>
    </row>
    <row r="508" spans="1:2" ht="15">
      <c r="A508" s="22" t="s">
        <v>346</v>
      </c>
      <c r="B508" s="98">
        <v>1.4974191786024601E-4</v>
      </c>
    </row>
    <row r="509" spans="1:2" ht="15">
      <c r="A509" s="22" t="s">
        <v>206</v>
      </c>
      <c r="B509" s="98">
        <v>2.0087820690045899E-4</v>
      </c>
    </row>
    <row r="510" spans="1:2" ht="15">
      <c r="A510" s="22" t="s">
        <v>262</v>
      </c>
      <c r="B510" s="98">
        <v>2.2491688835017299E-4</v>
      </c>
    </row>
    <row r="511" spans="1:2" ht="15">
      <c r="A511" s="22" t="s">
        <v>153</v>
      </c>
      <c r="B511" s="98">
        <v>1.8306230266686399E-3</v>
      </c>
    </row>
    <row r="512" spans="1:2" ht="15">
      <c r="A512" s="22" t="s">
        <v>160</v>
      </c>
      <c r="B512" s="98">
        <v>1.6680799960183501E-3</v>
      </c>
    </row>
    <row r="513" spans="1:2" ht="15">
      <c r="A513" s="22" t="s">
        <v>166</v>
      </c>
      <c r="B513" s="98">
        <v>5.3891618042085205E-4</v>
      </c>
    </row>
    <row r="514" spans="1:2" ht="15">
      <c r="A514" s="22" t="s">
        <v>163</v>
      </c>
      <c r="B514" s="98">
        <v>8.3159559526369898E-4</v>
      </c>
    </row>
    <row r="515" spans="1:2" ht="15">
      <c r="A515" s="22" t="s">
        <v>172</v>
      </c>
      <c r="B515" s="98">
        <v>2.26035207111457E-4</v>
      </c>
    </row>
    <row r="516" spans="1:2" ht="15">
      <c r="A516" s="22" t="s">
        <v>157</v>
      </c>
      <c r="B516" s="98">
        <v>2.3167452901759201E-4</v>
      </c>
    </row>
    <row r="517" spans="1:2" ht="15">
      <c r="A517" s="22" t="s">
        <v>345</v>
      </c>
      <c r="B517" s="98">
        <v>1.80454518887764E-4</v>
      </c>
    </row>
    <row r="518" spans="1:2" ht="15">
      <c r="A518" s="22" t="s">
        <v>344</v>
      </c>
      <c r="B518" s="98">
        <v>2.3157387235891999E-4</v>
      </c>
    </row>
    <row r="519" spans="1:2" ht="15">
      <c r="A519" s="22" t="s">
        <v>343</v>
      </c>
      <c r="B519" s="99">
        <v>8.7320379796792293E-5</v>
      </c>
    </row>
    <row r="520" spans="1:2" ht="15">
      <c r="A520" s="22" t="s">
        <v>342</v>
      </c>
      <c r="B520" s="99">
        <v>7.0953489403808898E-5</v>
      </c>
    </row>
    <row r="521" spans="1:2" ht="15">
      <c r="A521" s="22" t="s">
        <v>341</v>
      </c>
      <c r="B521" s="99">
        <v>4.4616305779983597E-5</v>
      </c>
    </row>
    <row r="522" spans="1:2" ht="15">
      <c r="A522" s="22" t="s">
        <v>340</v>
      </c>
      <c r="B522" s="99">
        <v>4.9210417362855903E-5</v>
      </c>
    </row>
    <row r="523" spans="1:2" ht="15">
      <c r="A523" s="22" t="s">
        <v>339</v>
      </c>
      <c r="B523" s="99">
        <v>3.8552738919501202E-5</v>
      </c>
    </row>
    <row r="524" spans="1:2" ht="15">
      <c r="A524" s="22" t="s">
        <v>231</v>
      </c>
      <c r="B524" s="99">
        <v>3.9600548710655201E-5</v>
      </c>
    </row>
    <row r="525" spans="1:2" ht="15">
      <c r="A525" s="22" t="s">
        <v>238</v>
      </c>
      <c r="B525" s="99">
        <v>4.1325676819056998E-5</v>
      </c>
    </row>
    <row r="526" spans="1:2" ht="15">
      <c r="A526" s="22" t="s">
        <v>338</v>
      </c>
      <c r="B526" s="99">
        <v>9.7014250865267798E-5</v>
      </c>
    </row>
    <row r="527" spans="1:2" ht="15">
      <c r="A527" s="22" t="s">
        <v>337</v>
      </c>
      <c r="B527" s="99">
        <v>5.0835037406928897E-5</v>
      </c>
    </row>
    <row r="528" spans="1:2" ht="15">
      <c r="A528" s="22" t="s">
        <v>118</v>
      </c>
      <c r="B528" s="99">
        <v>8.1150172821881203E-5</v>
      </c>
    </row>
    <row r="529" spans="1:2" ht="15">
      <c r="A529" s="22" t="s">
        <v>72</v>
      </c>
      <c r="B529" s="99">
        <v>7.7595885697333093E-5</v>
      </c>
    </row>
    <row r="530" spans="1:2" ht="15">
      <c r="A530" s="22" t="s">
        <v>336</v>
      </c>
      <c r="B530" s="98">
        <v>1.4048433605424299E-4</v>
      </c>
    </row>
    <row r="531" spans="1:2" ht="15">
      <c r="A531" s="22" t="s">
        <v>248</v>
      </c>
      <c r="B531" s="98">
        <v>1.15280506405685E-4</v>
      </c>
    </row>
    <row r="532" spans="1:2" ht="15">
      <c r="A532" s="22" t="s">
        <v>104</v>
      </c>
      <c r="B532" s="99">
        <v>5.74745177725748E-5</v>
      </c>
    </row>
    <row r="533" spans="1:2" ht="15">
      <c r="A533" s="22" t="s">
        <v>335</v>
      </c>
      <c r="B533" s="99">
        <v>9.8779584011200101E-5</v>
      </c>
    </row>
    <row r="534" spans="1:2" ht="15">
      <c r="A534" s="22" t="s">
        <v>334</v>
      </c>
      <c r="B534" s="99">
        <v>3.8801948302030302E-5</v>
      </c>
    </row>
    <row r="535" spans="1:2" ht="15">
      <c r="A535" s="22" t="s">
        <v>333</v>
      </c>
      <c r="B535" s="99">
        <v>8.8833822320444805E-5</v>
      </c>
    </row>
    <row r="536" spans="1:2" ht="15">
      <c r="A536" s="22" t="s">
        <v>196</v>
      </c>
      <c r="B536" s="99">
        <v>7.6993455318596804E-5</v>
      </c>
    </row>
    <row r="537" spans="1:2" ht="15">
      <c r="A537" s="22" t="s">
        <v>332</v>
      </c>
      <c r="B537" s="99">
        <v>5.8997807376200297E-5</v>
      </c>
    </row>
    <row r="538" spans="1:2" ht="15">
      <c r="A538" s="22" t="s">
        <v>331</v>
      </c>
      <c r="B538" s="98">
        <v>1.07390774204486E-4</v>
      </c>
    </row>
    <row r="539" spans="1:2" ht="15">
      <c r="A539" s="22" t="s">
        <v>330</v>
      </c>
      <c r="B539" s="99">
        <v>7.0315164320285304E-5</v>
      </c>
    </row>
    <row r="540" spans="1:2" ht="15">
      <c r="A540" s="22" t="s">
        <v>92</v>
      </c>
      <c r="B540" s="98">
        <v>1.07134259040347E-4</v>
      </c>
    </row>
    <row r="541" spans="1:2" ht="15">
      <c r="A541" s="22" t="s">
        <v>90</v>
      </c>
      <c r="B541" s="98">
        <v>1.5141898909884401E-4</v>
      </c>
    </row>
    <row r="542" spans="1:2" ht="15">
      <c r="A542" s="22" t="s">
        <v>260</v>
      </c>
      <c r="B542" s="99">
        <v>7.9545032703964901E-5</v>
      </c>
    </row>
    <row r="543" spans="1:2" ht="15">
      <c r="A543" s="22" t="s">
        <v>329</v>
      </c>
      <c r="B543" s="98">
        <v>1.15802135441583E-4</v>
      </c>
    </row>
    <row r="544" spans="1:2" ht="15">
      <c r="A544" s="22" t="s">
        <v>328</v>
      </c>
      <c r="B544" s="99">
        <v>6.1915790017663693E-5</v>
      </c>
    </row>
    <row r="545" spans="1:2" ht="15">
      <c r="A545" s="22" t="s">
        <v>212</v>
      </c>
      <c r="B545" s="99">
        <v>5.0201254900354902E-5</v>
      </c>
    </row>
    <row r="546" spans="1:2" ht="15">
      <c r="A546" s="22" t="s">
        <v>214</v>
      </c>
      <c r="B546" s="99">
        <v>6.5532644314399599E-5</v>
      </c>
    </row>
    <row r="547" spans="1:2" ht="15">
      <c r="A547" s="22" t="s">
        <v>216</v>
      </c>
      <c r="B547" s="98">
        <v>1.1039136985490801E-4</v>
      </c>
    </row>
    <row r="548" spans="1:2" ht="15">
      <c r="A548" s="22" t="s">
        <v>218</v>
      </c>
      <c r="B548" s="98">
        <v>1.0301268784132101E-4</v>
      </c>
    </row>
    <row r="549" spans="1:2" ht="15">
      <c r="A549" s="22" t="s">
        <v>141</v>
      </c>
      <c r="B549" s="99">
        <v>9.0255901394909502E-5</v>
      </c>
    </row>
    <row r="550" spans="1:2" ht="15">
      <c r="A550" s="22" t="s">
        <v>139</v>
      </c>
      <c r="B550" s="99">
        <v>5.1222445237656699E-5</v>
      </c>
    </row>
    <row r="551" spans="1:2" ht="15">
      <c r="A551" s="22" t="s">
        <v>327</v>
      </c>
      <c r="B551" s="99">
        <v>8.3530743180620405E-5</v>
      </c>
    </row>
    <row r="552" spans="1:2" ht="15">
      <c r="A552" s="22" t="s">
        <v>194</v>
      </c>
      <c r="B552" s="99">
        <v>7.83164098367817E-5</v>
      </c>
    </row>
    <row r="553" spans="1:2" ht="15">
      <c r="A553" s="22" t="s">
        <v>192</v>
      </c>
      <c r="B553" s="98">
        <v>1.49002041970008E-4</v>
      </c>
    </row>
    <row r="554" spans="1:2" ht="15">
      <c r="A554" s="22" t="s">
        <v>198</v>
      </c>
      <c r="B554" s="99">
        <v>5.3163499302144998E-5</v>
      </c>
    </row>
    <row r="555" spans="1:2" ht="15">
      <c r="A555" s="22" t="s">
        <v>84</v>
      </c>
      <c r="B555" s="98">
        <v>1.06648610536075E-4</v>
      </c>
    </row>
    <row r="556" spans="1:2" ht="15">
      <c r="A556" s="22" t="s">
        <v>128</v>
      </c>
      <c r="B556" s="99">
        <v>6.2867688959137197E-5</v>
      </c>
    </row>
    <row r="557" spans="1:2" ht="15">
      <c r="A557" s="22" t="s">
        <v>326</v>
      </c>
      <c r="B557" s="99">
        <v>9.8460629364659905E-5</v>
      </c>
    </row>
    <row r="558" spans="1:2">
      <c r="B558" s="101"/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7.xml><?xml version="1.0" encoding="utf-8"?>
<worksheet xmlns="http://schemas.openxmlformats.org/spreadsheetml/2006/main" xmlns:r="http://schemas.openxmlformats.org/officeDocument/2006/relationships">
  <dimension ref="A1:L558"/>
  <sheetViews>
    <sheetView topLeftCell="A440" workbookViewId="0">
      <selection activeCell="B452" sqref="B452:B558"/>
    </sheetView>
  </sheetViews>
  <sheetFormatPr defaultRowHeight="11.25"/>
  <cols>
    <col min="1" max="1" width="25.42578125" style="20" customWidth="1"/>
    <col min="2" max="2" width="34.85546875" style="18" customWidth="1"/>
    <col min="3" max="3" width="31.7109375" style="18" customWidth="1"/>
    <col min="4" max="4" width="29" style="18" customWidth="1"/>
    <col min="5" max="6" width="28.42578125" style="18" customWidth="1"/>
    <col min="7" max="7" width="9.140625" style="18"/>
    <col min="8" max="8" width="16.7109375" style="19" customWidth="1"/>
    <col min="9" max="9" width="10.5703125" style="18" bestFit="1" customWidth="1"/>
    <col min="10" max="11" width="9.140625" style="18"/>
    <col min="12" max="12" width="9.140625" style="18" customWidth="1"/>
    <col min="13" max="16384" width="9.140625" style="18"/>
  </cols>
  <sheetData>
    <row r="1" spans="1:8" ht="21">
      <c r="A1" s="51" t="s">
        <v>282</v>
      </c>
      <c r="B1" s="52"/>
      <c r="C1" s="52"/>
      <c r="D1" s="53"/>
      <c r="E1" s="45" t="s">
        <v>283</v>
      </c>
      <c r="H1" s="44"/>
    </row>
    <row r="2" spans="1:8" ht="12.75">
      <c r="A2" s="54" t="s">
        <v>284</v>
      </c>
      <c r="B2" s="55"/>
      <c r="C2" s="56"/>
      <c r="D2" s="41" t="s">
        <v>285</v>
      </c>
      <c r="E2" s="41" t="s">
        <v>285</v>
      </c>
      <c r="H2" s="44"/>
    </row>
    <row r="3" spans="1:8" ht="12.75">
      <c r="A3" s="57" t="s">
        <v>286</v>
      </c>
      <c r="B3" s="58"/>
      <c r="C3" s="59"/>
      <c r="D3" s="41" t="s">
        <v>285</v>
      </c>
      <c r="E3" s="10">
        <v>1008</v>
      </c>
      <c r="H3" s="44"/>
    </row>
    <row r="4" spans="1:8" ht="12.75">
      <c r="A4" s="60" t="s">
        <v>286</v>
      </c>
      <c r="B4" s="63" t="s">
        <v>5</v>
      </c>
      <c r="C4" s="64"/>
      <c r="D4" s="41" t="s">
        <v>285</v>
      </c>
      <c r="E4" s="8">
        <v>182.4</v>
      </c>
      <c r="H4" s="44"/>
    </row>
    <row r="5" spans="1:8" ht="12.75">
      <c r="A5" s="61"/>
      <c r="B5" s="48" t="s">
        <v>5</v>
      </c>
      <c r="C5" s="43" t="s">
        <v>11</v>
      </c>
      <c r="D5" s="41" t="s">
        <v>285</v>
      </c>
      <c r="E5" s="10">
        <v>19.399999999999999</v>
      </c>
      <c r="H5" s="44"/>
    </row>
    <row r="6" spans="1:8" ht="12.75">
      <c r="A6" s="61"/>
      <c r="B6" s="49"/>
      <c r="C6" s="43" t="s">
        <v>287</v>
      </c>
      <c r="D6" s="41" t="s">
        <v>285</v>
      </c>
      <c r="E6" s="8">
        <v>25.4</v>
      </c>
      <c r="H6" s="44"/>
    </row>
    <row r="7" spans="1:8" ht="12.75">
      <c r="A7" s="61"/>
      <c r="B7" s="49"/>
      <c r="C7" s="43" t="s">
        <v>24</v>
      </c>
      <c r="D7" s="41" t="s">
        <v>285</v>
      </c>
      <c r="E7" s="10">
        <v>83.4</v>
      </c>
      <c r="H7" s="44"/>
    </row>
    <row r="8" spans="1:8" ht="12.75">
      <c r="A8" s="61"/>
      <c r="B8" s="49"/>
      <c r="C8" s="43" t="s">
        <v>33</v>
      </c>
      <c r="D8" s="41" t="s">
        <v>285</v>
      </c>
      <c r="E8" s="8">
        <v>9.1</v>
      </c>
      <c r="H8" s="44"/>
    </row>
    <row r="9" spans="1:8" ht="21">
      <c r="A9" s="61"/>
      <c r="B9" s="50"/>
      <c r="C9" s="43" t="s">
        <v>37</v>
      </c>
      <c r="D9" s="41" t="s">
        <v>285</v>
      </c>
      <c r="E9" s="10">
        <v>45.2</v>
      </c>
      <c r="H9" s="44"/>
    </row>
    <row r="10" spans="1:8" ht="12.75" customHeight="1">
      <c r="A10" s="61"/>
      <c r="B10" s="63" t="s">
        <v>288</v>
      </c>
      <c r="C10" s="64"/>
      <c r="D10" s="41" t="s">
        <v>285</v>
      </c>
      <c r="E10" s="8">
        <v>30.8</v>
      </c>
      <c r="H10" s="44"/>
    </row>
    <row r="11" spans="1:8" ht="12.75" customHeight="1">
      <c r="A11" s="61"/>
      <c r="B11" s="48" t="s">
        <v>288</v>
      </c>
      <c r="C11" s="43" t="s">
        <v>44</v>
      </c>
      <c r="D11" s="41" t="s">
        <v>285</v>
      </c>
      <c r="E11" s="10">
        <v>21.8</v>
      </c>
      <c r="H11" s="44"/>
    </row>
    <row r="12" spans="1:8" ht="12.75">
      <c r="A12" s="61"/>
      <c r="B12" s="49"/>
      <c r="C12" s="43" t="s">
        <v>49</v>
      </c>
      <c r="D12" s="41" t="s">
        <v>285</v>
      </c>
      <c r="E12" s="8">
        <v>9</v>
      </c>
      <c r="H12" s="44"/>
    </row>
    <row r="13" spans="1:8" ht="12.75">
      <c r="A13" s="61"/>
      <c r="B13" s="50"/>
      <c r="C13" s="43" t="s">
        <v>50</v>
      </c>
      <c r="D13" s="41" t="s">
        <v>285</v>
      </c>
      <c r="E13" s="10" t="s">
        <v>289</v>
      </c>
      <c r="H13" s="44"/>
    </row>
    <row r="14" spans="1:8" ht="12.75">
      <c r="A14" s="61"/>
      <c r="B14" s="63" t="s">
        <v>52</v>
      </c>
      <c r="C14" s="64"/>
      <c r="D14" s="41" t="s">
        <v>285</v>
      </c>
      <c r="E14" s="8">
        <v>37</v>
      </c>
      <c r="H14" s="44"/>
    </row>
    <row r="15" spans="1:8" ht="12.75">
      <c r="A15" s="61"/>
      <c r="B15" s="48" t="s">
        <v>52</v>
      </c>
      <c r="C15" s="43" t="s">
        <v>53</v>
      </c>
      <c r="D15" s="41" t="s">
        <v>285</v>
      </c>
      <c r="E15" s="10">
        <v>28.7</v>
      </c>
      <c r="H15" s="44"/>
    </row>
    <row r="16" spans="1:8" ht="12.75">
      <c r="A16" s="61"/>
      <c r="B16" s="50"/>
      <c r="C16" s="43" t="s">
        <v>61</v>
      </c>
      <c r="D16" s="41" t="s">
        <v>285</v>
      </c>
      <c r="E16" s="8">
        <v>8.4</v>
      </c>
      <c r="H16" s="44"/>
    </row>
    <row r="17" spans="1:8" ht="12.75">
      <c r="A17" s="61"/>
      <c r="B17" s="63" t="s">
        <v>70</v>
      </c>
      <c r="C17" s="64"/>
      <c r="D17" s="41" t="s">
        <v>285</v>
      </c>
      <c r="E17" s="10">
        <v>207.5</v>
      </c>
      <c r="H17" s="44"/>
    </row>
    <row r="18" spans="1:8" ht="12.75">
      <c r="A18" s="61"/>
      <c r="B18" s="48" t="s">
        <v>70</v>
      </c>
      <c r="C18" s="43" t="s">
        <v>71</v>
      </c>
      <c r="D18" s="41" t="s">
        <v>285</v>
      </c>
      <c r="E18" s="8">
        <v>68</v>
      </c>
      <c r="H18" s="44"/>
    </row>
    <row r="19" spans="1:8" ht="12.75">
      <c r="A19" s="61"/>
      <c r="B19" s="49"/>
      <c r="C19" s="43" t="s">
        <v>74</v>
      </c>
      <c r="D19" s="41" t="s">
        <v>285</v>
      </c>
      <c r="E19" s="10">
        <v>41.8</v>
      </c>
      <c r="H19" s="44"/>
    </row>
    <row r="20" spans="1:8" ht="12.75">
      <c r="A20" s="61"/>
      <c r="B20" s="49"/>
      <c r="C20" s="43" t="s">
        <v>81</v>
      </c>
      <c r="D20" s="41" t="s">
        <v>285</v>
      </c>
      <c r="E20" s="8" t="s">
        <v>289</v>
      </c>
      <c r="H20" s="44"/>
    </row>
    <row r="21" spans="1:8" ht="12.75">
      <c r="A21" s="61"/>
      <c r="B21" s="49"/>
      <c r="C21" s="43" t="s">
        <v>85</v>
      </c>
      <c r="D21" s="41" t="s">
        <v>285</v>
      </c>
      <c r="E21" s="10">
        <v>25</v>
      </c>
      <c r="H21" s="44"/>
    </row>
    <row r="22" spans="1:8" ht="12.75">
      <c r="A22" s="61"/>
      <c r="B22" s="49"/>
      <c r="C22" s="43" t="s">
        <v>93</v>
      </c>
      <c r="D22" s="41" t="s">
        <v>285</v>
      </c>
      <c r="E22" s="8">
        <v>36.5</v>
      </c>
      <c r="H22" s="44"/>
    </row>
    <row r="23" spans="1:8" ht="12.75">
      <c r="A23" s="61"/>
      <c r="B23" s="50"/>
      <c r="C23" s="43" t="s">
        <v>103</v>
      </c>
      <c r="D23" s="41" t="s">
        <v>285</v>
      </c>
      <c r="E23" s="10" t="s">
        <v>289</v>
      </c>
      <c r="H23" s="44"/>
    </row>
    <row r="24" spans="1:8" ht="12.75">
      <c r="A24" s="61"/>
      <c r="B24" s="63" t="s">
        <v>106</v>
      </c>
      <c r="C24" s="64"/>
      <c r="D24" s="41" t="s">
        <v>285</v>
      </c>
      <c r="E24" s="8">
        <v>50.7</v>
      </c>
      <c r="H24" s="44"/>
    </row>
    <row r="25" spans="1:8" ht="21">
      <c r="A25" s="61"/>
      <c r="B25" s="48" t="s">
        <v>106</v>
      </c>
      <c r="C25" s="43" t="s">
        <v>290</v>
      </c>
      <c r="D25" s="41" t="s">
        <v>285</v>
      </c>
      <c r="E25" s="10">
        <v>18.2</v>
      </c>
      <c r="H25" s="44"/>
    </row>
    <row r="26" spans="1:8" ht="12.75">
      <c r="A26" s="61"/>
      <c r="B26" s="49"/>
      <c r="C26" s="43" t="s">
        <v>112</v>
      </c>
      <c r="D26" s="41" t="s">
        <v>285</v>
      </c>
      <c r="E26" s="8" t="s">
        <v>289</v>
      </c>
      <c r="H26" s="44"/>
    </row>
    <row r="27" spans="1:8" ht="12.75">
      <c r="A27" s="61"/>
      <c r="B27" s="49"/>
      <c r="C27" s="43" t="s">
        <v>113</v>
      </c>
      <c r="D27" s="41" t="s">
        <v>285</v>
      </c>
      <c r="E27" s="10">
        <v>12.3</v>
      </c>
      <c r="H27" s="44"/>
    </row>
    <row r="28" spans="1:8" ht="21">
      <c r="A28" s="61"/>
      <c r="B28" s="49"/>
      <c r="C28" s="43" t="s">
        <v>291</v>
      </c>
      <c r="D28" s="41" t="s">
        <v>285</v>
      </c>
      <c r="E28" s="8">
        <v>2.8</v>
      </c>
      <c r="H28" s="44"/>
    </row>
    <row r="29" spans="1:8" ht="21">
      <c r="A29" s="61"/>
      <c r="B29" s="49"/>
      <c r="C29" s="43" t="s">
        <v>121</v>
      </c>
      <c r="D29" s="41" t="s">
        <v>285</v>
      </c>
      <c r="E29" s="10">
        <v>6.7</v>
      </c>
      <c r="H29" s="44"/>
    </row>
    <row r="30" spans="1:8" ht="21">
      <c r="A30" s="61"/>
      <c r="B30" s="50"/>
      <c r="C30" s="43" t="s">
        <v>124</v>
      </c>
      <c r="D30" s="41" t="s">
        <v>285</v>
      </c>
      <c r="E30" s="8">
        <v>7.6</v>
      </c>
      <c r="H30" s="44"/>
    </row>
    <row r="31" spans="1:8" ht="12.75">
      <c r="A31" s="61"/>
      <c r="B31" s="63" t="s">
        <v>130</v>
      </c>
      <c r="C31" s="64"/>
      <c r="D31" s="41" t="s">
        <v>285</v>
      </c>
      <c r="E31" s="10">
        <v>22.2</v>
      </c>
      <c r="H31" s="44"/>
    </row>
    <row r="32" spans="1:8" ht="21">
      <c r="A32" s="61"/>
      <c r="B32" s="48" t="s">
        <v>130</v>
      </c>
      <c r="C32" s="43" t="s">
        <v>131</v>
      </c>
      <c r="D32" s="41" t="s">
        <v>285</v>
      </c>
      <c r="E32" s="8">
        <v>7.8</v>
      </c>
      <c r="H32" s="44"/>
    </row>
    <row r="33" spans="1:8" ht="12.75">
      <c r="A33" s="61"/>
      <c r="B33" s="49"/>
      <c r="C33" s="43" t="s">
        <v>135</v>
      </c>
      <c r="D33" s="41" t="s">
        <v>285</v>
      </c>
      <c r="E33" s="10" t="s">
        <v>289</v>
      </c>
      <c r="H33" s="44"/>
    </row>
    <row r="34" spans="1:8" ht="12.75">
      <c r="A34" s="61"/>
      <c r="B34" s="50"/>
      <c r="C34" s="43" t="s">
        <v>140</v>
      </c>
      <c r="D34" s="41" t="s">
        <v>285</v>
      </c>
      <c r="E34" s="8" t="s">
        <v>289</v>
      </c>
      <c r="H34" s="44"/>
    </row>
    <row r="35" spans="1:8" ht="12.75">
      <c r="A35" s="61"/>
      <c r="B35" s="63" t="s">
        <v>143</v>
      </c>
      <c r="C35" s="64"/>
      <c r="D35" s="41" t="s">
        <v>285</v>
      </c>
      <c r="E35" s="10">
        <v>164.3</v>
      </c>
      <c r="H35" s="44"/>
    </row>
    <row r="36" spans="1:8" ht="12.75">
      <c r="A36" s="61"/>
      <c r="B36" s="48" t="s">
        <v>143</v>
      </c>
      <c r="C36" s="43" t="s">
        <v>144</v>
      </c>
      <c r="D36" s="41" t="s">
        <v>285</v>
      </c>
      <c r="E36" s="8">
        <v>56.4</v>
      </c>
      <c r="H36" s="44"/>
    </row>
    <row r="37" spans="1:8" ht="21">
      <c r="A37" s="61"/>
      <c r="B37" s="49"/>
      <c r="C37" s="43" t="s">
        <v>150</v>
      </c>
      <c r="D37" s="41" t="s">
        <v>285</v>
      </c>
      <c r="E37" s="10">
        <v>84.9</v>
      </c>
      <c r="H37" s="44"/>
    </row>
    <row r="38" spans="1:8" ht="12.75">
      <c r="A38" s="61"/>
      <c r="B38" s="50"/>
      <c r="C38" s="43" t="s">
        <v>158</v>
      </c>
      <c r="D38" s="41" t="s">
        <v>285</v>
      </c>
      <c r="E38" s="8">
        <v>23</v>
      </c>
      <c r="H38" s="44"/>
    </row>
    <row r="39" spans="1:8" ht="12.75">
      <c r="A39" s="61"/>
      <c r="B39" s="63" t="s">
        <v>170</v>
      </c>
      <c r="C39" s="64"/>
      <c r="D39" s="41" t="s">
        <v>285</v>
      </c>
      <c r="E39" s="10">
        <v>32.700000000000003</v>
      </c>
      <c r="H39" s="44"/>
    </row>
    <row r="40" spans="1:8" ht="12.75">
      <c r="A40" s="61"/>
      <c r="B40" s="48" t="s">
        <v>170</v>
      </c>
      <c r="C40" s="43" t="s">
        <v>171</v>
      </c>
      <c r="D40" s="41" t="s">
        <v>285</v>
      </c>
      <c r="E40" s="8">
        <v>1.2</v>
      </c>
      <c r="H40" s="44"/>
    </row>
    <row r="41" spans="1:8" ht="12.75">
      <c r="A41" s="61"/>
      <c r="B41" s="49"/>
      <c r="C41" s="43" t="s">
        <v>173</v>
      </c>
      <c r="D41" s="41" t="s">
        <v>285</v>
      </c>
      <c r="E41" s="10" t="s">
        <v>289</v>
      </c>
      <c r="H41" s="44"/>
    </row>
    <row r="42" spans="1:8" ht="12.75">
      <c r="A42" s="61"/>
      <c r="B42" s="50"/>
      <c r="C42" s="43" t="s">
        <v>174</v>
      </c>
      <c r="D42" s="41" t="s">
        <v>285</v>
      </c>
      <c r="E42" s="8">
        <v>29.8</v>
      </c>
      <c r="H42" s="44"/>
    </row>
    <row r="43" spans="1:8" ht="12.75">
      <c r="A43" s="61"/>
      <c r="B43" s="63" t="s">
        <v>177</v>
      </c>
      <c r="C43" s="64"/>
      <c r="D43" s="41" t="s">
        <v>285</v>
      </c>
      <c r="E43" s="10">
        <v>100.9</v>
      </c>
      <c r="H43" s="44"/>
    </row>
    <row r="44" spans="1:8" ht="21">
      <c r="A44" s="61"/>
      <c r="B44" s="48" t="s">
        <v>177</v>
      </c>
      <c r="C44" s="43" t="s">
        <v>178</v>
      </c>
      <c r="D44" s="41" t="s">
        <v>285</v>
      </c>
      <c r="E44" s="8">
        <v>14.7</v>
      </c>
      <c r="H44" s="44"/>
    </row>
    <row r="45" spans="1:8" ht="21">
      <c r="A45" s="61"/>
      <c r="B45" s="49"/>
      <c r="C45" s="43" t="s">
        <v>183</v>
      </c>
      <c r="D45" s="41" t="s">
        <v>285</v>
      </c>
      <c r="E45" s="10" t="s">
        <v>289</v>
      </c>
      <c r="H45" s="44"/>
    </row>
    <row r="46" spans="1:8" ht="21">
      <c r="A46" s="61"/>
      <c r="B46" s="49"/>
      <c r="C46" s="43" t="s">
        <v>184</v>
      </c>
      <c r="D46" s="41" t="s">
        <v>285</v>
      </c>
      <c r="E46" s="8">
        <v>19.3</v>
      </c>
      <c r="H46" s="44"/>
    </row>
    <row r="47" spans="1:8" ht="12.75">
      <c r="A47" s="61"/>
      <c r="B47" s="49"/>
      <c r="C47" s="43" t="s">
        <v>190</v>
      </c>
      <c r="D47" s="41" t="s">
        <v>285</v>
      </c>
      <c r="E47" s="10">
        <v>37.1</v>
      </c>
      <c r="H47" s="44"/>
    </row>
    <row r="48" spans="1:8" ht="12.75">
      <c r="A48" s="61"/>
      <c r="B48" s="49"/>
      <c r="C48" s="43" t="s">
        <v>292</v>
      </c>
      <c r="D48" s="41" t="s">
        <v>285</v>
      </c>
      <c r="E48" s="8">
        <v>11</v>
      </c>
      <c r="H48" s="44"/>
    </row>
    <row r="49" spans="1:8" ht="12.75">
      <c r="A49" s="61"/>
      <c r="B49" s="49"/>
      <c r="C49" s="43" t="s">
        <v>205</v>
      </c>
      <c r="D49" s="41" t="s">
        <v>285</v>
      </c>
      <c r="E49" s="10">
        <v>6.5</v>
      </c>
      <c r="H49" s="44"/>
    </row>
    <row r="50" spans="1:8" ht="12.75">
      <c r="A50" s="61"/>
      <c r="B50" s="49"/>
      <c r="C50" s="43" t="s">
        <v>207</v>
      </c>
      <c r="D50" s="41" t="s">
        <v>285</v>
      </c>
      <c r="E50" s="8" t="s">
        <v>289</v>
      </c>
      <c r="H50" s="44"/>
    </row>
    <row r="51" spans="1:8" ht="21">
      <c r="A51" s="61"/>
      <c r="B51" s="50"/>
      <c r="C51" s="43" t="s">
        <v>208</v>
      </c>
      <c r="D51" s="41" t="s">
        <v>285</v>
      </c>
      <c r="E51" s="10">
        <v>2.6</v>
      </c>
      <c r="H51" s="44"/>
    </row>
    <row r="52" spans="1:8" ht="12.75">
      <c r="A52" s="61"/>
      <c r="B52" s="57" t="s">
        <v>210</v>
      </c>
      <c r="C52" s="59"/>
      <c r="D52" s="41" t="s">
        <v>285</v>
      </c>
      <c r="E52" s="8" t="s">
        <v>289</v>
      </c>
      <c r="H52" s="44"/>
    </row>
    <row r="53" spans="1:8" ht="12.75">
      <c r="A53" s="61"/>
      <c r="B53" s="63" t="s">
        <v>220</v>
      </c>
      <c r="C53" s="64"/>
      <c r="D53" s="41" t="s">
        <v>285</v>
      </c>
      <c r="E53" s="10">
        <v>98.5</v>
      </c>
      <c r="H53" s="44"/>
    </row>
    <row r="54" spans="1:8" ht="12.75">
      <c r="A54" s="61"/>
      <c r="B54" s="48" t="s">
        <v>220</v>
      </c>
      <c r="C54" s="43" t="s">
        <v>221</v>
      </c>
      <c r="D54" s="41" t="s">
        <v>285</v>
      </c>
      <c r="E54" s="8">
        <v>23.2</v>
      </c>
      <c r="H54" s="44"/>
    </row>
    <row r="55" spans="1:8" ht="12.75">
      <c r="A55" s="61"/>
      <c r="B55" s="49"/>
      <c r="C55" s="43" t="s">
        <v>226</v>
      </c>
      <c r="D55" s="41" t="s">
        <v>285</v>
      </c>
      <c r="E55" s="10" t="s">
        <v>289</v>
      </c>
      <c r="H55" s="44"/>
    </row>
    <row r="56" spans="1:8" ht="12.75">
      <c r="A56" s="61"/>
      <c r="B56" s="49"/>
      <c r="C56" s="43" t="s">
        <v>293</v>
      </c>
      <c r="D56" s="41" t="s">
        <v>285</v>
      </c>
      <c r="E56" s="8">
        <v>15.6</v>
      </c>
      <c r="H56" s="44"/>
    </row>
    <row r="57" spans="1:8" ht="12.75">
      <c r="A57" s="61"/>
      <c r="B57" s="49"/>
      <c r="C57" s="43" t="s">
        <v>230</v>
      </c>
      <c r="D57" s="41" t="s">
        <v>285</v>
      </c>
      <c r="E57" s="10">
        <v>45.9</v>
      </c>
      <c r="H57" s="44"/>
    </row>
    <row r="58" spans="1:8" ht="12.75">
      <c r="A58" s="61"/>
      <c r="B58" s="49"/>
      <c r="C58" s="43" t="s">
        <v>239</v>
      </c>
      <c r="D58" s="41" t="s">
        <v>285</v>
      </c>
      <c r="E58" s="8">
        <v>6.8</v>
      </c>
      <c r="H58" s="44"/>
    </row>
    <row r="59" spans="1:8" ht="12.75">
      <c r="A59" s="61"/>
      <c r="B59" s="50"/>
      <c r="C59" s="43" t="s">
        <v>244</v>
      </c>
      <c r="D59" s="41" t="s">
        <v>285</v>
      </c>
      <c r="E59" s="10" t="s">
        <v>289</v>
      </c>
      <c r="H59" s="44"/>
    </row>
    <row r="60" spans="1:8" ht="12.75">
      <c r="A60" s="61"/>
      <c r="B60" s="63" t="s">
        <v>251</v>
      </c>
      <c r="C60" s="64"/>
      <c r="D60" s="41" t="s">
        <v>285</v>
      </c>
      <c r="E60" s="8">
        <v>97.6</v>
      </c>
      <c r="H60" s="44"/>
    </row>
    <row r="61" spans="1:8" ht="12.75">
      <c r="A61" s="61"/>
      <c r="B61" s="48" t="s">
        <v>251</v>
      </c>
      <c r="C61" s="43" t="s">
        <v>252</v>
      </c>
      <c r="D61" s="41" t="s">
        <v>285</v>
      </c>
      <c r="E61" s="10">
        <v>71.400000000000006</v>
      </c>
      <c r="H61" s="44"/>
    </row>
    <row r="62" spans="1:8" ht="12.75">
      <c r="A62" s="61"/>
      <c r="B62" s="49"/>
      <c r="C62" s="43" t="s">
        <v>257</v>
      </c>
      <c r="D62" s="41" t="s">
        <v>285</v>
      </c>
      <c r="E62" s="8">
        <v>13</v>
      </c>
      <c r="H62" s="44"/>
    </row>
    <row r="63" spans="1:8" ht="21">
      <c r="A63" s="61"/>
      <c r="B63" s="49"/>
      <c r="C63" s="43" t="s">
        <v>258</v>
      </c>
      <c r="D63" s="41" t="s">
        <v>285</v>
      </c>
      <c r="E63" s="10">
        <v>3.6</v>
      </c>
      <c r="H63" s="44"/>
    </row>
    <row r="64" spans="1:8" ht="12.75">
      <c r="A64" s="61"/>
      <c r="B64" s="49"/>
      <c r="C64" s="43" t="s">
        <v>259</v>
      </c>
      <c r="D64" s="41" t="s">
        <v>285</v>
      </c>
      <c r="E64" s="8" t="s">
        <v>289</v>
      </c>
      <c r="H64" s="44"/>
    </row>
    <row r="65" spans="1:9" ht="21">
      <c r="A65" s="61"/>
      <c r="B65" s="50"/>
      <c r="C65" s="43" t="s">
        <v>261</v>
      </c>
      <c r="D65" s="41" t="s">
        <v>285</v>
      </c>
      <c r="E65" s="10">
        <v>8.1999999999999993</v>
      </c>
    </row>
    <row r="66" spans="1:9" ht="12.75">
      <c r="A66" s="62"/>
      <c r="B66" s="57" t="s">
        <v>294</v>
      </c>
      <c r="C66" s="59"/>
      <c r="D66" s="41" t="s">
        <v>285</v>
      </c>
      <c r="E66" s="8" t="s">
        <v>289</v>
      </c>
    </row>
    <row r="70" spans="1:9" s="20" customFormat="1">
      <c r="A70" s="20" t="s">
        <v>0</v>
      </c>
      <c r="H70" s="30"/>
    </row>
    <row r="72" spans="1:9">
      <c r="A72" s="20" t="s">
        <v>1</v>
      </c>
      <c r="B72" s="20" t="s">
        <v>2</v>
      </c>
      <c r="C72" s="20" t="s">
        <v>3</v>
      </c>
      <c r="D72" s="20" t="s">
        <v>4</v>
      </c>
    </row>
    <row r="74" spans="1:9" s="20" customFormat="1">
      <c r="A74" s="20" t="s">
        <v>5</v>
      </c>
      <c r="E74" s="20" t="s">
        <v>6</v>
      </c>
      <c r="F74" s="20" t="s">
        <v>7</v>
      </c>
      <c r="G74" s="20" t="s">
        <v>8</v>
      </c>
      <c r="H74" s="30" t="s">
        <v>9</v>
      </c>
      <c r="I74" s="20" t="s">
        <v>10</v>
      </c>
    </row>
    <row r="75" spans="1:9" s="20" customFormat="1">
      <c r="B75" s="20" t="s">
        <v>11</v>
      </c>
      <c r="E75" s="20">
        <f>E5</f>
        <v>19.399999999999999</v>
      </c>
      <c r="F75" s="20">
        <f>E75*(365.25/7)</f>
        <v>1012.2642857142857</v>
      </c>
      <c r="G75" s="20">
        <v>0.99999999999999989</v>
      </c>
      <c r="H75" s="30"/>
      <c r="I75" s="20">
        <f>SUM(I77,I76)</f>
        <v>1.2638600990791784</v>
      </c>
    </row>
    <row r="76" spans="1:9">
      <c r="C76" s="20" t="s">
        <v>12</v>
      </c>
      <c r="D76" s="20"/>
      <c r="E76" s="18">
        <f>E75*G76</f>
        <v>8.031182795698923</v>
      </c>
      <c r="F76" s="18">
        <f>E76*(365.25/7)</f>
        <v>419.05564516129027</v>
      </c>
      <c r="G76" s="18">
        <v>0.41397849462365588</v>
      </c>
      <c r="I76" s="18">
        <f>F76*AVERAGE(H78:H79)</f>
        <v>0.52321090123170289</v>
      </c>
    </row>
    <row r="77" spans="1:9">
      <c r="C77" s="20" t="s">
        <v>13</v>
      </c>
      <c r="D77" s="20"/>
      <c r="E77" s="18">
        <f>G77*E75</f>
        <v>11.368817204301074</v>
      </c>
      <c r="F77" s="18">
        <f>E77*(365.25/7)</f>
        <v>593.20864055299535</v>
      </c>
      <c r="G77" s="18">
        <v>0.58602150537634401</v>
      </c>
      <c r="I77" s="18">
        <f>F77*AVERAGE(H78:H79)</f>
        <v>0.74064919784747552</v>
      </c>
    </row>
    <row r="78" spans="1:9">
      <c r="C78" s="20"/>
      <c r="D78" s="2" t="s">
        <v>15</v>
      </c>
      <c r="H78" s="19">
        <f>B466</f>
        <v>4.00513731321467E-4</v>
      </c>
    </row>
    <row r="79" spans="1:9">
      <c r="C79" s="20"/>
      <c r="D79" s="18" t="s">
        <v>14</v>
      </c>
      <c r="F79" s="20"/>
      <c r="H79" s="19">
        <f>B452</f>
        <v>2.09658137894879E-3</v>
      </c>
    </row>
    <row r="80" spans="1:9" s="20" customFormat="1">
      <c r="B80" s="20" t="s">
        <v>16</v>
      </c>
      <c r="E80" s="20">
        <f>E6</f>
        <v>25.4</v>
      </c>
      <c r="F80" s="20">
        <f>E80*(365.25/7)</f>
        <v>1325.3357142857142</v>
      </c>
      <c r="G80" s="20">
        <v>1</v>
      </c>
      <c r="H80" s="30"/>
      <c r="I80" s="20">
        <f>SUM(I81,I84)</f>
        <v>2.3108343523114683</v>
      </c>
    </row>
    <row r="81" spans="1:9">
      <c r="A81" s="18"/>
      <c r="C81" s="20" t="s">
        <v>17</v>
      </c>
      <c r="D81" s="20"/>
      <c r="E81" s="18">
        <f>G81*E80</f>
        <v>21.725106382978723</v>
      </c>
      <c r="F81" s="18">
        <f>E81*(365.25/7)</f>
        <v>1133.5850151975685</v>
      </c>
      <c r="G81" s="18">
        <v>0.85531914893617023</v>
      </c>
      <c r="I81" s="18">
        <f>F81*AVERAGE(H82:H83)</f>
        <v>2.2170128064574688</v>
      </c>
    </row>
    <row r="82" spans="1:9">
      <c r="A82" s="18"/>
      <c r="C82" s="20"/>
      <c r="D82" s="2" t="s">
        <v>19</v>
      </c>
      <c r="H82" s="19">
        <f>B455</f>
        <v>4.2646215314859999E-4</v>
      </c>
    </row>
    <row r="83" spans="1:9">
      <c r="A83" s="18"/>
      <c r="C83" s="20"/>
      <c r="D83" s="1" t="s">
        <v>18</v>
      </c>
      <c r="F83" s="20"/>
      <c r="H83" s="19">
        <f>B453</f>
        <v>3.4850447505856098E-3</v>
      </c>
    </row>
    <row r="84" spans="1:9">
      <c r="A84" s="18"/>
      <c r="C84" s="20" t="s">
        <v>21</v>
      </c>
      <c r="D84" s="20"/>
      <c r="E84" s="18">
        <f>G84*E80</f>
        <v>3.6748936170212763</v>
      </c>
      <c r="F84" s="18">
        <f>E84*(365.25/7)</f>
        <v>191.75069908814589</v>
      </c>
      <c r="G84" s="18">
        <v>0.14468085106382977</v>
      </c>
      <c r="I84" s="18">
        <f>F84*AVERAGE(H85:H86)</f>
        <v>9.3821545853999336E-2</v>
      </c>
    </row>
    <row r="85" spans="1:9">
      <c r="A85" s="18"/>
      <c r="C85" s="20"/>
      <c r="D85" s="1" t="s">
        <v>22</v>
      </c>
      <c r="F85" s="20"/>
      <c r="H85" s="19">
        <f>B457</f>
        <v>6.0573063602221001E-4</v>
      </c>
    </row>
    <row r="86" spans="1:9">
      <c r="A86" s="18"/>
      <c r="C86" s="20"/>
      <c r="D86" s="1" t="s">
        <v>23</v>
      </c>
      <c r="F86" s="20"/>
      <c r="H86" s="19">
        <f>B464</f>
        <v>3.7284776082494302E-4</v>
      </c>
    </row>
    <row r="87" spans="1:9">
      <c r="A87" s="18"/>
      <c r="C87" s="20"/>
      <c r="D87" s="1"/>
      <c r="F87" s="20"/>
    </row>
    <row r="88" spans="1:9" s="20" customFormat="1">
      <c r="B88" s="20" t="s">
        <v>24</v>
      </c>
      <c r="E88" s="20">
        <f>E7</f>
        <v>83.4</v>
      </c>
      <c r="F88" s="20">
        <f>E88*(365.25/7)</f>
        <v>4351.692857142858</v>
      </c>
      <c r="G88" s="20">
        <v>1</v>
      </c>
      <c r="H88" s="30"/>
      <c r="I88" s="20">
        <f>SUM(I89,I91,I94,I96,I98,I100)</f>
        <v>2.6380082523080457</v>
      </c>
    </row>
    <row r="89" spans="1:9">
      <c r="A89" s="18"/>
      <c r="C89" s="20" t="s">
        <v>25</v>
      </c>
      <c r="D89" s="20"/>
      <c r="E89" s="18">
        <f>G89*E88</f>
        <v>19.133603238866399</v>
      </c>
      <c r="F89" s="18">
        <f>E89*(365.25/7)</f>
        <v>998.36408328513608</v>
      </c>
      <c r="G89" s="18">
        <v>0.22941970310391366</v>
      </c>
      <c r="I89" s="18">
        <f>F89*H90</f>
        <v>0.3998585242138657</v>
      </c>
    </row>
    <row r="90" spans="1:9">
      <c r="A90" s="18"/>
      <c r="C90" s="20"/>
      <c r="D90" s="18" t="s">
        <v>15</v>
      </c>
      <c r="F90" s="20"/>
      <c r="H90" s="19">
        <f>B466</f>
        <v>4.00513731321467E-4</v>
      </c>
    </row>
    <row r="91" spans="1:9">
      <c r="A91" s="18"/>
      <c r="C91" s="20" t="s">
        <v>26</v>
      </c>
      <c r="E91" s="36">
        <f>G91*E88</f>
        <v>13.168421052631579</v>
      </c>
      <c r="F91" s="18">
        <f>E91*(365.25/7)</f>
        <v>687.1093984962406</v>
      </c>
      <c r="G91" s="18">
        <v>0.15789473684210525</v>
      </c>
      <c r="I91" s="18">
        <f>F91*AVERAGE(H92:H93)</f>
        <v>1.1702922575465622</v>
      </c>
    </row>
    <row r="92" spans="1:9">
      <c r="A92" s="18"/>
      <c r="C92" s="20"/>
      <c r="D92" s="2" t="s">
        <v>19</v>
      </c>
      <c r="E92" s="36"/>
      <c r="H92" s="19">
        <f>B455</f>
        <v>4.2646215314859999E-4</v>
      </c>
    </row>
    <row r="93" spans="1:9">
      <c r="A93" s="18"/>
      <c r="C93" s="20"/>
      <c r="D93" s="18" t="s">
        <v>27</v>
      </c>
      <c r="F93" s="20"/>
      <c r="H93" s="19">
        <f>B454</f>
        <v>2.9799597648393701E-3</v>
      </c>
    </row>
    <row r="94" spans="1:9">
      <c r="A94" s="18"/>
      <c r="C94" s="20" t="s">
        <v>29</v>
      </c>
      <c r="E94" s="18">
        <f>G94*E88</f>
        <v>2.4761133603238874</v>
      </c>
      <c r="F94" s="18">
        <f>E94*(365.25/7)</f>
        <v>129.20005783689999</v>
      </c>
      <c r="G94" s="18">
        <v>2.9689608636977064E-2</v>
      </c>
      <c r="I94" s="18">
        <f>F94*H95</f>
        <v>5.174639725120616E-2</v>
      </c>
    </row>
    <row r="95" spans="1:9">
      <c r="A95" s="18"/>
      <c r="C95" s="20"/>
      <c r="D95" s="28" t="s">
        <v>15</v>
      </c>
      <c r="F95" s="20"/>
      <c r="H95" s="19">
        <f>B466</f>
        <v>4.00513731321467E-4</v>
      </c>
    </row>
    <row r="96" spans="1:9">
      <c r="A96" s="18"/>
      <c r="C96" s="20" t="s">
        <v>30</v>
      </c>
      <c r="E96" s="36">
        <f>G96*E88</f>
        <v>4.2769230769230768</v>
      </c>
      <c r="F96" s="18">
        <f>E96*(365.25/7)</f>
        <v>223.16373626373627</v>
      </c>
      <c r="G96" s="18">
        <v>5.128205128205128E-2</v>
      </c>
      <c r="I96" s="18">
        <f>F96*H97</f>
        <v>8.9380140706628794E-2</v>
      </c>
    </row>
    <row r="97" spans="1:9">
      <c r="A97" s="18"/>
      <c r="C97" s="20"/>
      <c r="D97" s="28" t="s">
        <v>15</v>
      </c>
      <c r="H97" s="19">
        <f>B466</f>
        <v>4.00513731321467E-4</v>
      </c>
    </row>
    <row r="98" spans="1:9">
      <c r="A98" s="18"/>
      <c r="C98" s="20" t="s">
        <v>31</v>
      </c>
      <c r="D98" s="20"/>
      <c r="E98" s="18">
        <f>G98*E88</f>
        <v>10.692307692307695</v>
      </c>
      <c r="F98" s="18">
        <f>E98*(365.25/7)</f>
        <v>557.90934065934084</v>
      </c>
      <c r="G98" s="18">
        <v>0.12820512820512822</v>
      </c>
      <c r="I98" s="18">
        <f>F98*H99</f>
        <v>0.22345035176657205</v>
      </c>
    </row>
    <row r="99" spans="1:9">
      <c r="A99" s="18"/>
      <c r="C99" s="20"/>
      <c r="D99" s="28" t="s">
        <v>15</v>
      </c>
      <c r="H99" s="19">
        <f>B466</f>
        <v>4.00513731321467E-4</v>
      </c>
    </row>
    <row r="100" spans="1:9">
      <c r="A100" s="18"/>
      <c r="C100" s="20" t="s">
        <v>32</v>
      </c>
      <c r="D100" s="20"/>
      <c r="E100" s="18">
        <f>G100*E88</f>
        <v>33.652631578947371</v>
      </c>
      <c r="F100" s="18">
        <f>E100*(365.25/7)</f>
        <v>1755.9462406015041</v>
      </c>
      <c r="G100" s="18">
        <v>0.40350877192982459</v>
      </c>
      <c r="I100" s="18">
        <f>F100*H101</f>
        <v>0.70328058082321088</v>
      </c>
    </row>
    <row r="101" spans="1:9">
      <c r="A101" s="18"/>
      <c r="C101" s="20"/>
      <c r="D101" s="28" t="s">
        <v>15</v>
      </c>
      <c r="F101" s="20"/>
      <c r="H101" s="19">
        <f>B466</f>
        <v>4.00513731321467E-4</v>
      </c>
    </row>
    <row r="102" spans="1:9">
      <c r="A102" s="18"/>
      <c r="C102" s="20"/>
      <c r="D102" s="28"/>
      <c r="F102" s="20"/>
    </row>
    <row r="103" spans="1:9" s="20" customFormat="1">
      <c r="B103" s="20" t="s">
        <v>33</v>
      </c>
      <c r="E103" s="20">
        <f>E8</f>
        <v>9.1</v>
      </c>
      <c r="F103" s="20">
        <f>E103*(365.25/7)</f>
        <v>474.82499999999999</v>
      </c>
      <c r="G103" s="20">
        <v>1</v>
      </c>
      <c r="H103" s="30"/>
      <c r="I103" s="20">
        <f>SUM(I104:I105)</f>
        <v>0.14622605775052519</v>
      </c>
    </row>
    <row r="104" spans="1:9">
      <c r="A104" s="18"/>
      <c r="C104" s="20" t="s">
        <v>34</v>
      </c>
      <c r="D104" s="20"/>
      <c r="E104" s="18">
        <f>G104*E103</f>
        <v>2.5999999999999996</v>
      </c>
      <c r="F104" s="18">
        <f>E104*(365.25/7)</f>
        <v>135.66428571428571</v>
      </c>
      <c r="G104" s="18">
        <v>0.2857142857142857</v>
      </c>
      <c r="I104" s="18">
        <f>F104*AVERAGE(H106:H106)</f>
        <v>4.1778873643007197E-2</v>
      </c>
    </row>
    <row r="105" spans="1:9">
      <c r="A105" s="18"/>
      <c r="C105" s="20" t="s">
        <v>35</v>
      </c>
      <c r="D105" s="20"/>
      <c r="E105" s="18">
        <f>G105*E103</f>
        <v>6.5</v>
      </c>
      <c r="F105" s="18">
        <f>E105*(365.25/7)</f>
        <v>339.16071428571428</v>
      </c>
      <c r="G105" s="18">
        <v>0.7142857142857143</v>
      </c>
      <c r="I105" s="18">
        <f>F105*AVERAGE(H106:H106)</f>
        <v>0.10444718410751799</v>
      </c>
    </row>
    <row r="106" spans="1:9">
      <c r="A106" s="18"/>
      <c r="C106" s="20"/>
      <c r="D106" s="3" t="s">
        <v>36</v>
      </c>
      <c r="E106" s="3"/>
      <c r="F106" s="20"/>
      <c r="G106" s="3"/>
      <c r="H106" s="19">
        <f>B467</f>
        <v>3.0795779023961499E-4</v>
      </c>
    </row>
    <row r="107" spans="1:9">
      <c r="A107" s="18"/>
      <c r="C107" s="20"/>
      <c r="D107" s="3"/>
      <c r="E107" s="3"/>
      <c r="F107" s="20"/>
      <c r="G107" s="3"/>
    </row>
    <row r="108" spans="1:9" s="20" customFormat="1">
      <c r="B108" s="20" t="s">
        <v>37</v>
      </c>
      <c r="E108" s="20">
        <f>E9</f>
        <v>45.2</v>
      </c>
      <c r="F108" s="20">
        <f>E108*(365.25/7)</f>
        <v>2358.471428571429</v>
      </c>
      <c r="G108" s="20">
        <v>0.9973821989528795</v>
      </c>
      <c r="H108" s="30"/>
      <c r="I108" s="20">
        <f>F108*H112</f>
        <v>0.53046005497707305</v>
      </c>
    </row>
    <row r="109" spans="1:9">
      <c r="C109" s="20" t="s">
        <v>38</v>
      </c>
      <c r="D109" s="20"/>
      <c r="E109" s="18">
        <f>G109*E108</f>
        <v>19.996858638743454</v>
      </c>
      <c r="F109" s="18">
        <f>E109*(365.25/7)</f>
        <v>1043.4075168287211</v>
      </c>
      <c r="G109" s="18">
        <v>0.44240837696335072</v>
      </c>
    </row>
    <row r="110" spans="1:9">
      <c r="C110" s="20" t="s">
        <v>39</v>
      </c>
      <c r="D110" s="20"/>
      <c r="E110" s="18">
        <f>G110*E108</f>
        <v>25.084816753926699</v>
      </c>
      <c r="F110" s="18">
        <f>E110*(365.25/7)</f>
        <v>1308.8899027673897</v>
      </c>
      <c r="G110" s="18">
        <v>0.55497382198952872</v>
      </c>
    </row>
    <row r="111" spans="1:9">
      <c r="C111" s="20" t="s">
        <v>40</v>
      </c>
      <c r="D111" s="20">
        <f>F108-SUM(F109:F110)</f>
        <v>6.1740089753184293</v>
      </c>
      <c r="E111" s="18" t="s">
        <v>41</v>
      </c>
      <c r="F111" s="20" t="e">
        <f>E111*(365.25/7)</f>
        <v>#VALUE!</v>
      </c>
      <c r="G111" s="18">
        <v>2.6178010471205049E-3</v>
      </c>
    </row>
    <row r="112" spans="1:9">
      <c r="C112" s="20"/>
      <c r="D112" s="2" t="s">
        <v>262</v>
      </c>
      <c r="F112" s="20"/>
      <c r="H112" s="19">
        <f>B510</f>
        <v>2.2491688835017299E-4</v>
      </c>
    </row>
    <row r="113" spans="1:9">
      <c r="C113" s="20"/>
      <c r="D113" s="2"/>
      <c r="F113" s="20"/>
    </row>
    <row r="114" spans="1:9">
      <c r="C114" s="20"/>
      <c r="D114" s="2"/>
      <c r="F114" s="20"/>
    </row>
    <row r="115" spans="1:9">
      <c r="C115" s="20"/>
      <c r="D115" s="2"/>
      <c r="F115" s="20"/>
    </row>
    <row r="116" spans="1:9">
      <c r="C116" s="20"/>
      <c r="D116" s="2"/>
      <c r="F116" s="20"/>
    </row>
    <row r="117" spans="1:9">
      <c r="C117" s="20"/>
      <c r="D117" s="2"/>
      <c r="F117" s="20"/>
    </row>
    <row r="118" spans="1:9">
      <c r="C118" s="20"/>
      <c r="D118" s="2"/>
      <c r="F118" s="20"/>
    </row>
    <row r="119" spans="1:9">
      <c r="C119" s="20"/>
      <c r="D119" s="2"/>
      <c r="F119" s="20"/>
    </row>
    <row r="120" spans="1:9">
      <c r="C120" s="20"/>
      <c r="D120" s="2"/>
      <c r="F120" s="20"/>
    </row>
    <row r="121" spans="1:9">
      <c r="C121" s="20"/>
      <c r="D121" s="2"/>
      <c r="F121" s="20"/>
    </row>
    <row r="122" spans="1:9" s="25" customFormat="1">
      <c r="A122" s="25" t="s">
        <v>42</v>
      </c>
      <c r="E122" s="25">
        <f>E4</f>
        <v>182.4</v>
      </c>
      <c r="F122" s="25">
        <f>E122*(365.25/7)</f>
        <v>9517.3714285714286</v>
      </c>
      <c r="H122" s="27"/>
      <c r="I122" s="25">
        <f>SUM(I108,I103,I88,I80,I75)</f>
        <v>6.8893888164262904</v>
      </c>
    </row>
    <row r="123" spans="1:9">
      <c r="F123" s="20"/>
    </row>
    <row r="124" spans="1:9" s="20" customFormat="1">
      <c r="A124" s="20" t="s">
        <v>43</v>
      </c>
      <c r="H124" s="30"/>
    </row>
    <row r="125" spans="1:9" s="20" customFormat="1">
      <c r="B125" s="20" t="s">
        <v>44</v>
      </c>
      <c r="E125" s="20">
        <f>E11</f>
        <v>21.8</v>
      </c>
      <c r="F125" s="20">
        <f t="shared" ref="F125:F133" si="0">E125*(365.25/7)</f>
        <v>1137.4928571428572</v>
      </c>
      <c r="G125" s="20">
        <v>1</v>
      </c>
      <c r="H125" s="30"/>
    </row>
    <row r="126" spans="1:9">
      <c r="C126" s="20" t="s">
        <v>45</v>
      </c>
      <c r="D126" s="20"/>
      <c r="E126" s="18">
        <f>G126*E125</f>
        <v>7.2666666666666666</v>
      </c>
      <c r="F126" s="18">
        <f t="shared" si="0"/>
        <v>379.16428571428571</v>
      </c>
      <c r="G126" s="18">
        <v>0.33333333333333331</v>
      </c>
    </row>
    <row r="127" spans="1:9">
      <c r="C127" s="20" t="s">
        <v>46</v>
      </c>
      <c r="D127" s="20"/>
      <c r="E127" s="18">
        <f>G127*E125</f>
        <v>9.0553846153846145</v>
      </c>
      <c r="F127" s="18">
        <f t="shared" si="0"/>
        <v>472.49703296703296</v>
      </c>
      <c r="G127" s="18">
        <v>0.41538461538461535</v>
      </c>
    </row>
    <row r="128" spans="1:9">
      <c r="C128" s="20" t="s">
        <v>47</v>
      </c>
      <c r="D128" s="20"/>
      <c r="E128" s="18">
        <f>G128*E125</f>
        <v>2.2358974358974359</v>
      </c>
      <c r="F128" s="18">
        <f t="shared" si="0"/>
        <v>116.66593406593407</v>
      </c>
      <c r="G128" s="18">
        <v>0.10256410256410256</v>
      </c>
    </row>
    <row r="129" spans="1:9">
      <c r="C129" s="20" t="s">
        <v>48</v>
      </c>
      <c r="D129" s="20"/>
      <c r="E129" s="18">
        <f>G129*E125</f>
        <v>3.2420512820512823</v>
      </c>
      <c r="F129" s="18">
        <f t="shared" si="0"/>
        <v>169.16560439560442</v>
      </c>
      <c r="G129" s="18">
        <v>0.14871794871794872</v>
      </c>
    </row>
    <row r="130" spans="1:9" s="20" customFormat="1">
      <c r="B130" s="20" t="s">
        <v>49</v>
      </c>
      <c r="E130" s="20">
        <f>E12</f>
        <v>9</v>
      </c>
      <c r="F130" s="18">
        <f t="shared" si="0"/>
        <v>469.60714285714289</v>
      </c>
      <c r="G130" s="20">
        <v>1</v>
      </c>
      <c r="H130" s="30"/>
    </row>
    <row r="131" spans="1:9">
      <c r="C131" s="20" t="s">
        <v>49</v>
      </c>
      <c r="D131" s="20"/>
      <c r="E131" s="18">
        <f>G131*E130</f>
        <v>9</v>
      </c>
      <c r="F131" s="18">
        <f t="shared" si="0"/>
        <v>469.60714285714289</v>
      </c>
      <c r="G131" s="18">
        <v>1</v>
      </c>
    </row>
    <row r="132" spans="1:9" s="20" customFormat="1">
      <c r="B132" s="20" t="s">
        <v>50</v>
      </c>
      <c r="E132" s="20" t="s">
        <v>41</v>
      </c>
      <c r="F132" s="18" t="e">
        <f t="shared" si="0"/>
        <v>#VALUE!</v>
      </c>
      <c r="G132" s="20">
        <v>1</v>
      </c>
      <c r="H132" s="30"/>
    </row>
    <row r="133" spans="1:9">
      <c r="C133" s="20" t="s">
        <v>50</v>
      </c>
      <c r="D133" s="20"/>
      <c r="E133" s="18" t="s">
        <v>41</v>
      </c>
      <c r="F133" s="18" t="e">
        <f t="shared" si="0"/>
        <v>#VALUE!</v>
      </c>
      <c r="G133" s="18">
        <v>1</v>
      </c>
    </row>
    <row r="134" spans="1:9">
      <c r="C134" s="20"/>
      <c r="D134" s="3" t="s">
        <v>36</v>
      </c>
      <c r="E134" s="3"/>
      <c r="F134" s="20"/>
      <c r="G134" s="3"/>
      <c r="H134" s="19">
        <f>B467</f>
        <v>3.0795779023961499E-4</v>
      </c>
    </row>
    <row r="135" spans="1:9" s="25" customFormat="1">
      <c r="A135" s="25" t="s">
        <v>51</v>
      </c>
      <c r="E135" s="25">
        <f>E10</f>
        <v>30.8</v>
      </c>
      <c r="F135" s="25">
        <f>E135*(365.25/7)</f>
        <v>1607.1000000000001</v>
      </c>
      <c r="H135" s="27"/>
      <c r="I135" s="25">
        <f>F135*H134</f>
        <v>0.49491896469408531</v>
      </c>
    </row>
    <row r="136" spans="1:9">
      <c r="C136" s="20"/>
      <c r="D136" s="20"/>
      <c r="F136" s="20"/>
    </row>
    <row r="137" spans="1:9" s="20" customFormat="1">
      <c r="A137" s="20" t="s">
        <v>52</v>
      </c>
      <c r="H137" s="30"/>
    </row>
    <row r="138" spans="1:9" s="20" customFormat="1">
      <c r="B138" s="20" t="s">
        <v>53</v>
      </c>
      <c r="E138" s="20">
        <f>E15</f>
        <v>28.7</v>
      </c>
      <c r="F138" s="20">
        <f t="shared" ref="F138:F151" si="1">E138*(365.25/7)</f>
        <v>1497.5250000000001</v>
      </c>
      <c r="G138" s="20">
        <v>1.0036231884057971</v>
      </c>
      <c r="H138" s="30"/>
    </row>
    <row r="139" spans="1:9">
      <c r="C139" s="20" t="s">
        <v>54</v>
      </c>
      <c r="D139" s="20"/>
      <c r="E139" s="18">
        <f>G139*E138</f>
        <v>8.2148550724637683</v>
      </c>
      <c r="F139" s="18">
        <f t="shared" si="1"/>
        <v>428.63940217391308</v>
      </c>
      <c r="G139" s="18">
        <v>0.28623188405797101</v>
      </c>
    </row>
    <row r="140" spans="1:9">
      <c r="C140" s="20" t="s">
        <v>55</v>
      </c>
      <c r="D140" s="20"/>
      <c r="E140" s="18">
        <f>G140*E138</f>
        <v>4.5753623188405799</v>
      </c>
      <c r="F140" s="18">
        <f t="shared" si="1"/>
        <v>238.7358695652174</v>
      </c>
      <c r="G140" s="18">
        <v>0.15942028985507248</v>
      </c>
    </row>
    <row r="141" spans="1:9">
      <c r="C141" s="20" t="s">
        <v>56</v>
      </c>
      <c r="D141" s="20"/>
      <c r="E141" s="18">
        <f>G141*E138</f>
        <v>10.71050724637681</v>
      </c>
      <c r="F141" s="18">
        <f t="shared" si="1"/>
        <v>558.8589673913043</v>
      </c>
      <c r="G141" s="18">
        <v>0.37318840579710144</v>
      </c>
    </row>
    <row r="142" spans="1:9">
      <c r="C142" s="20" t="s">
        <v>57</v>
      </c>
      <c r="D142" s="20"/>
      <c r="E142" s="18">
        <f>G142*E138</f>
        <v>2.7036231884057971</v>
      </c>
      <c r="F142" s="18">
        <f t="shared" si="1"/>
        <v>141.07119565217391</v>
      </c>
      <c r="G142" s="18">
        <v>9.420289855072464E-2</v>
      </c>
    </row>
    <row r="143" spans="1:9">
      <c r="C143" s="20" t="s">
        <v>58</v>
      </c>
      <c r="D143" s="20"/>
      <c r="E143" s="18">
        <f>G143*E138</f>
        <v>0.8318840579710145</v>
      </c>
      <c r="F143" s="18">
        <f t="shared" si="1"/>
        <v>43.40652173913044</v>
      </c>
      <c r="G143" s="18">
        <v>2.8985507246376812E-2</v>
      </c>
    </row>
    <row r="144" spans="1:9">
      <c r="C144" s="20" t="s">
        <v>59</v>
      </c>
      <c r="D144" s="20"/>
      <c r="E144" s="18">
        <f>G144*E138</f>
        <v>0.72789855072463761</v>
      </c>
      <c r="F144" s="18">
        <f t="shared" si="1"/>
        <v>37.98070652173913</v>
      </c>
      <c r="G144" s="18">
        <v>2.5362318840579708E-2</v>
      </c>
    </row>
    <row r="145" spans="1:9">
      <c r="C145" s="20" t="s">
        <v>60</v>
      </c>
      <c r="D145" s="20"/>
      <c r="E145" s="18">
        <f>G145*E138</f>
        <v>1.0398550724637681</v>
      </c>
      <c r="F145" s="18">
        <f t="shared" si="1"/>
        <v>54.258152173913047</v>
      </c>
      <c r="G145" s="18">
        <v>3.6231884057971016E-2</v>
      </c>
    </row>
    <row r="146" spans="1:9" s="20" customFormat="1">
      <c r="B146" s="20" t="s">
        <v>61</v>
      </c>
      <c r="E146" s="20">
        <f>E16</f>
        <v>8.4</v>
      </c>
      <c r="F146" s="20">
        <f t="shared" si="1"/>
        <v>438.3</v>
      </c>
      <c r="G146" s="20">
        <v>1</v>
      </c>
      <c r="H146" s="30"/>
    </row>
    <row r="147" spans="1:9">
      <c r="C147" s="20" t="s">
        <v>62</v>
      </c>
      <c r="D147" s="20"/>
      <c r="E147" s="18">
        <f>G147*E146</f>
        <v>3.5225806451612907</v>
      </c>
      <c r="F147" s="18">
        <f t="shared" si="1"/>
        <v>183.80322580645165</v>
      </c>
      <c r="G147" s="18">
        <v>0.41935483870967744</v>
      </c>
    </row>
    <row r="148" spans="1:9">
      <c r="C148" s="20" t="s">
        <v>63</v>
      </c>
      <c r="D148" s="20"/>
      <c r="E148" s="18">
        <f>G148*E146</f>
        <v>0.94838709677419342</v>
      </c>
      <c r="F148" s="18">
        <f t="shared" si="1"/>
        <v>49.485483870967734</v>
      </c>
      <c r="G148" s="18">
        <v>0.1129032258064516</v>
      </c>
    </row>
    <row r="149" spans="1:9">
      <c r="C149" s="20" t="s">
        <v>64</v>
      </c>
      <c r="D149" s="20"/>
      <c r="E149" s="18">
        <f>G149*E146</f>
        <v>2.9806451612903229</v>
      </c>
      <c r="F149" s="18">
        <f t="shared" si="1"/>
        <v>155.52580645161294</v>
      </c>
      <c r="G149" s="18">
        <v>0.35483870967741937</v>
      </c>
    </row>
    <row r="150" spans="1:9">
      <c r="C150" s="20" t="s">
        <v>65</v>
      </c>
      <c r="D150" s="20"/>
      <c r="E150" s="18">
        <f>G150*E146</f>
        <v>0.67741935483870974</v>
      </c>
      <c r="F150" s="18">
        <f t="shared" si="1"/>
        <v>35.346774193548391</v>
      </c>
      <c r="G150" s="18">
        <v>8.0645161290322578E-2</v>
      </c>
    </row>
    <row r="151" spans="1:9">
      <c r="C151" s="20" t="s">
        <v>66</v>
      </c>
      <c r="D151" s="20"/>
      <c r="E151" s="18">
        <f>G151*E146</f>
        <v>0.2709677419354839</v>
      </c>
      <c r="F151" s="18">
        <f t="shared" si="1"/>
        <v>14.138709677419357</v>
      </c>
      <c r="G151" s="18">
        <v>3.2258064516129031E-2</v>
      </c>
    </row>
    <row r="152" spans="1:9">
      <c r="C152" s="20"/>
      <c r="D152" s="2" t="s">
        <v>67</v>
      </c>
      <c r="H152" s="19">
        <f>B468</f>
        <v>2.5698777452277098E-4</v>
      </c>
    </row>
    <row r="153" spans="1:9">
      <c r="C153" s="20"/>
      <c r="D153" s="3" t="s">
        <v>68</v>
      </c>
      <c r="F153" s="20"/>
      <c r="G153" s="25"/>
      <c r="H153" s="19">
        <f>B469</f>
        <v>2.3781103369882801E-4</v>
      </c>
    </row>
    <row r="154" spans="1:9" s="25" customFormat="1">
      <c r="A154" s="25" t="s">
        <v>69</v>
      </c>
      <c r="E154" s="25">
        <f>E14</f>
        <v>37</v>
      </c>
      <c r="F154" s="25">
        <f>E154*(365.25/7)</f>
        <v>1930.6071428571429</v>
      </c>
      <c r="H154" s="27"/>
      <c r="I154" s="25">
        <f>F154*AVERAGE(H152:H153)</f>
        <v>0.4776310567149103</v>
      </c>
    </row>
    <row r="155" spans="1:9">
      <c r="C155" s="20"/>
      <c r="D155" s="20"/>
      <c r="F155" s="20"/>
    </row>
    <row r="156" spans="1:9" s="20" customFormat="1">
      <c r="A156" s="20" t="s">
        <v>70</v>
      </c>
      <c r="H156" s="30"/>
    </row>
    <row r="157" spans="1:9" s="20" customFormat="1">
      <c r="B157" s="20" t="s">
        <v>71</v>
      </c>
      <c r="E157" s="38">
        <f>E18</f>
        <v>68</v>
      </c>
      <c r="F157" s="20">
        <f>E157*(365.25/7)</f>
        <v>3548.1428571428573</v>
      </c>
      <c r="G157" s="20">
        <v>1.0151057401812689</v>
      </c>
      <c r="H157" s="30"/>
      <c r="I157" s="20">
        <f>F157*AVERAGE(H159:H160)</f>
        <v>0.47990328200961641</v>
      </c>
    </row>
    <row r="158" spans="1:9">
      <c r="C158" s="20" t="s">
        <v>71</v>
      </c>
      <c r="D158" s="20"/>
      <c r="E158" s="36">
        <f>G158*E157</f>
        <v>68</v>
      </c>
      <c r="F158" s="18">
        <f>E158*(365.25/7)</f>
        <v>3548.1428571428573</v>
      </c>
      <c r="G158" s="18">
        <v>1</v>
      </c>
    </row>
    <row r="159" spans="1:9">
      <c r="D159" s="28" t="s">
        <v>72</v>
      </c>
      <c r="E159" s="36"/>
      <c r="F159" s="20"/>
      <c r="H159" s="19">
        <f>B529</f>
        <v>7.7595885697333093E-5</v>
      </c>
    </row>
    <row r="160" spans="1:9">
      <c r="D160" s="29" t="s">
        <v>73</v>
      </c>
      <c r="E160" s="36"/>
      <c r="F160" s="20"/>
      <c r="H160" s="19">
        <f>B492</f>
        <v>1.9291367456093599E-4</v>
      </c>
    </row>
    <row r="161" spans="2:9" s="20" customFormat="1">
      <c r="B161" s="20" t="s">
        <v>74</v>
      </c>
      <c r="E161" s="38">
        <f>E19</f>
        <v>41.8</v>
      </c>
      <c r="F161" s="20">
        <f>E161*(365.25/7)</f>
        <v>2181.0642857142857</v>
      </c>
      <c r="G161" s="20">
        <v>1</v>
      </c>
      <c r="H161" s="30"/>
      <c r="I161" s="20">
        <f>SUM(I162,I168,I164)</f>
        <v>0.5000069575817625</v>
      </c>
    </row>
    <row r="162" spans="2:9">
      <c r="C162" s="20" t="s">
        <v>75</v>
      </c>
      <c r="D162" s="20"/>
      <c r="E162" s="36">
        <f>G162*E161</f>
        <v>25.988014981273409</v>
      </c>
      <c r="F162" s="18">
        <f>E162*(365.25/7)</f>
        <v>1356.017495987159</v>
      </c>
      <c r="G162" s="18">
        <v>0.62172284644194764</v>
      </c>
      <c r="I162" s="18">
        <f>F162*H163</f>
        <v>0.26159431791980209</v>
      </c>
    </row>
    <row r="163" spans="2:9">
      <c r="C163" s="20"/>
      <c r="D163" s="29" t="s">
        <v>73</v>
      </c>
      <c r="E163" s="36"/>
      <c r="F163" s="20"/>
      <c r="H163" s="19">
        <f>B492</f>
        <v>1.9291367456093599E-4</v>
      </c>
    </row>
    <row r="164" spans="2:9">
      <c r="C164" s="20" t="s">
        <v>76</v>
      </c>
      <c r="D164" s="20"/>
      <c r="E164" s="36">
        <f>G164*E161</f>
        <v>2.1917602996254679</v>
      </c>
      <c r="F164" s="18">
        <f>E164*(365.25/7)</f>
        <v>114.3629213483146</v>
      </c>
      <c r="G164" s="18">
        <v>5.2434456928838948E-2</v>
      </c>
      <c r="I164" s="18">
        <f>F164*AVERAGE(H165:H167)</f>
        <v>0.10131200316182325</v>
      </c>
    </row>
    <row r="165" spans="2:9">
      <c r="C165" s="20"/>
      <c r="D165" s="29" t="s">
        <v>77</v>
      </c>
      <c r="E165" s="36"/>
      <c r="F165" s="20"/>
      <c r="H165" s="19">
        <f>B479</f>
        <v>1.4906108433209899E-3</v>
      </c>
    </row>
    <row r="166" spans="2:9">
      <c r="C166" s="20"/>
      <c r="D166" s="29" t="s">
        <v>78</v>
      </c>
      <c r="E166" s="36"/>
      <c r="F166" s="20"/>
      <c r="H166" s="19">
        <f>B478</f>
        <v>8.8192919598841597E-4</v>
      </c>
    </row>
    <row r="167" spans="2:9">
      <c r="C167" s="20"/>
      <c r="D167" s="29" t="s">
        <v>79</v>
      </c>
      <c r="E167" s="36"/>
      <c r="F167" s="20"/>
      <c r="H167" s="19">
        <f>B470</f>
        <v>2.8510464047079402E-4</v>
      </c>
    </row>
    <row r="168" spans="2:9">
      <c r="C168" s="20" t="s">
        <v>80</v>
      </c>
      <c r="D168" s="20"/>
      <c r="E168" s="36">
        <f>G168*E161</f>
        <v>13.62022471910112</v>
      </c>
      <c r="F168" s="18">
        <f>E168*(365.25/7)</f>
        <v>710.68386837881201</v>
      </c>
      <c r="G168" s="18">
        <v>0.32584269662921345</v>
      </c>
      <c r="I168" s="18">
        <f>F168*H169</f>
        <v>0.13710063650013721</v>
      </c>
    </row>
    <row r="169" spans="2:9">
      <c r="C169" s="20"/>
      <c r="D169" s="29" t="s">
        <v>73</v>
      </c>
      <c r="E169" s="36"/>
      <c r="F169" s="20"/>
      <c r="H169" s="19">
        <f>B492</f>
        <v>1.9291367456093599E-4</v>
      </c>
    </row>
    <row r="170" spans="2:9" s="20" customFormat="1">
      <c r="B170" s="20" t="s">
        <v>81</v>
      </c>
      <c r="D170" s="20" t="s">
        <v>295</v>
      </c>
      <c r="E170" s="38">
        <f>(E200-SUM(E186,E177,E161,E157)) / 2</f>
        <v>18.099999999999994</v>
      </c>
      <c r="F170" s="20">
        <f>E170*(365.25/7)</f>
        <v>944.43214285714259</v>
      </c>
      <c r="G170" s="20">
        <v>1</v>
      </c>
      <c r="H170" s="30"/>
      <c r="I170" s="20">
        <f>SUM(I171,I175)</f>
        <v>0.23411016753856845</v>
      </c>
    </row>
    <row r="171" spans="2:9">
      <c r="C171" s="20" t="s">
        <v>82</v>
      </c>
      <c r="D171" s="20"/>
      <c r="E171" s="36">
        <f>G171*E170</f>
        <v>3.2806249999999988</v>
      </c>
      <c r="F171" s="18">
        <f>E171*(365.25/7)</f>
        <v>171.17832589285709</v>
      </c>
      <c r="G171" s="18">
        <v>0.18124999999999999</v>
      </c>
      <c r="I171" s="18">
        <f>F171*AVERAGE(H172:H174)</f>
        <v>0.15164372236761095</v>
      </c>
    </row>
    <row r="172" spans="2:9">
      <c r="C172" s="20"/>
      <c r="D172" s="29" t="s">
        <v>77</v>
      </c>
      <c r="E172" s="36"/>
      <c r="F172" s="20"/>
      <c r="H172" s="19">
        <f>B479</f>
        <v>1.4906108433209899E-3</v>
      </c>
    </row>
    <row r="173" spans="2:9">
      <c r="C173" s="20"/>
      <c r="D173" s="29" t="s">
        <v>78</v>
      </c>
      <c r="E173" s="36"/>
      <c r="F173" s="20"/>
      <c r="H173" s="19">
        <f>B478</f>
        <v>8.8192919598841597E-4</v>
      </c>
    </row>
    <row r="174" spans="2:9">
      <c r="C174" s="20"/>
      <c r="D174" s="29" t="s">
        <v>79</v>
      </c>
      <c r="E174" s="36"/>
      <c r="F174" s="20"/>
      <c r="H174" s="19">
        <f>B470</f>
        <v>2.8510464047079402E-4</v>
      </c>
    </row>
    <row r="175" spans="2:9">
      <c r="C175" s="20" t="s">
        <v>83</v>
      </c>
      <c r="D175" s="20"/>
      <c r="E175" s="36">
        <f>G175*E170</f>
        <v>14.819374999999996</v>
      </c>
      <c r="F175" s="18">
        <f>E175*(365.25/7)</f>
        <v>773.25381696428553</v>
      </c>
      <c r="G175" s="18">
        <v>0.81874999999999998</v>
      </c>
      <c r="I175" s="18">
        <f>F175*H176</f>
        <v>8.2466445170957511E-2</v>
      </c>
    </row>
    <row r="176" spans="2:9">
      <c r="C176" s="20"/>
      <c r="D176" s="29" t="s">
        <v>84</v>
      </c>
      <c r="E176" s="36"/>
      <c r="F176" s="20"/>
      <c r="H176" s="19">
        <f>B555</f>
        <v>1.06648610536075E-4</v>
      </c>
    </row>
    <row r="177" spans="1:9" s="20" customFormat="1">
      <c r="B177" s="20" t="s">
        <v>85</v>
      </c>
      <c r="E177" s="38">
        <f>E21</f>
        <v>25</v>
      </c>
      <c r="F177" s="20">
        <f>E177*(365.25/7)</f>
        <v>1304.4642857142858</v>
      </c>
      <c r="G177" s="20">
        <v>0.99595141700404854</v>
      </c>
      <c r="H177" s="30"/>
      <c r="I177" s="20">
        <f>SUM(I178,I180,I182,I184)</f>
        <v>0.19648657875203485</v>
      </c>
    </row>
    <row r="178" spans="1:9">
      <c r="A178" s="39"/>
      <c r="C178" s="20" t="s">
        <v>86</v>
      </c>
      <c r="D178" s="20"/>
      <c r="E178" s="36">
        <f>G178*E177</f>
        <v>2.2267206477732797</v>
      </c>
      <c r="F178" s="18">
        <f>E178*(365.25/7)</f>
        <v>116.18710237131292</v>
      </c>
      <c r="G178" s="18">
        <v>8.9068825910931182E-2</v>
      </c>
      <c r="I178" s="18">
        <f>F178*H179</f>
        <v>1.5490806458601458E-2</v>
      </c>
    </row>
    <row r="179" spans="1:9">
      <c r="D179" s="29" t="s">
        <v>86</v>
      </c>
      <c r="E179" s="36"/>
      <c r="H179" s="19">
        <f>B489</f>
        <v>1.3332638599674901E-4</v>
      </c>
    </row>
    <row r="180" spans="1:9">
      <c r="C180" s="20" t="s">
        <v>87</v>
      </c>
      <c r="D180" s="20"/>
      <c r="E180" s="36">
        <f>G180*E177</f>
        <v>1.0121457489878543</v>
      </c>
      <c r="F180" s="18">
        <f>E180*(365.25/7)</f>
        <v>52.812319259687683</v>
      </c>
      <c r="G180" s="18">
        <v>4.048582995951417E-2</v>
      </c>
      <c r="I180" s="18">
        <f>F180*H181</f>
        <v>9.2987083469038678E-3</v>
      </c>
    </row>
    <row r="181" spans="1:9">
      <c r="D181" s="29" t="s">
        <v>88</v>
      </c>
      <c r="E181" s="36"/>
      <c r="H181" s="19">
        <f>B491</f>
        <v>1.7607081978696001E-4</v>
      </c>
    </row>
    <row r="182" spans="1:9">
      <c r="C182" s="20" t="s">
        <v>89</v>
      </c>
      <c r="D182" s="20"/>
      <c r="E182" s="36">
        <f>G182*E177</f>
        <v>21.659919028340081</v>
      </c>
      <c r="F182" s="18">
        <f>E182*(365.25/7)</f>
        <v>1130.1836321573164</v>
      </c>
      <c r="G182" s="18">
        <v>0.8663967611336032</v>
      </c>
      <c r="I182" s="18">
        <f>F182*H183</f>
        <v>0.17113126307732063</v>
      </c>
    </row>
    <row r="183" spans="1:9">
      <c r="D183" s="29" t="s">
        <v>90</v>
      </c>
      <c r="E183" s="36"/>
      <c r="F183" s="20"/>
      <c r="H183" s="19">
        <f>B541</f>
        <v>1.5141898909884401E-4</v>
      </c>
    </row>
    <row r="184" spans="1:9">
      <c r="C184" s="20" t="s">
        <v>91</v>
      </c>
      <c r="D184" s="39">
        <f>F177-SUM(F182,F180,F178)</f>
        <v>5.2812319259687683</v>
      </c>
      <c r="E184" s="36" t="s">
        <v>41</v>
      </c>
      <c r="F184" s="18" t="e">
        <f>E184*(365.25/7)</f>
        <v>#VALUE!</v>
      </c>
      <c r="G184" s="18">
        <v>4.0485829959514552E-3</v>
      </c>
      <c r="I184" s="18">
        <f>D184*H185</f>
        <v>5.6580086920888877E-4</v>
      </c>
    </row>
    <row r="185" spans="1:9">
      <c r="D185" s="28" t="s">
        <v>92</v>
      </c>
      <c r="E185" s="36"/>
      <c r="F185" s="20"/>
      <c r="H185" s="19">
        <f>B540</f>
        <v>1.07134259040347E-4</v>
      </c>
    </row>
    <row r="186" spans="1:9" s="20" customFormat="1">
      <c r="B186" s="20" t="s">
        <v>93</v>
      </c>
      <c r="E186" s="38">
        <f>E22</f>
        <v>36.5</v>
      </c>
      <c r="F186" s="20">
        <f>E186*(365.25/7)</f>
        <v>1904.5178571428571</v>
      </c>
      <c r="G186" s="20">
        <v>0.99722991689750695</v>
      </c>
      <c r="H186" s="30"/>
      <c r="I186" s="20">
        <f>SUM(I187,I189,I191,I193,I195)</f>
        <v>3.1972354978495989</v>
      </c>
    </row>
    <row r="187" spans="1:9">
      <c r="C187" s="20" t="s">
        <v>94</v>
      </c>
      <c r="D187" s="20"/>
      <c r="E187" s="36">
        <f>G187*E186</f>
        <v>31.44459833795014</v>
      </c>
      <c r="F187" s="18">
        <f>E187*(365.25/7)</f>
        <v>1640.7342204194699</v>
      </c>
      <c r="G187" s="18">
        <v>0.86149584487534625</v>
      </c>
      <c r="I187" s="18">
        <f>F187*H188</f>
        <v>3.0448554257952813</v>
      </c>
    </row>
    <row r="188" spans="1:9">
      <c r="D188" s="29" t="s">
        <v>95</v>
      </c>
      <c r="E188" s="36"/>
      <c r="H188" s="19">
        <f>B486</f>
        <v>1.8557883342110301E-3</v>
      </c>
    </row>
    <row r="189" spans="1:9">
      <c r="C189" s="20" t="s">
        <v>96</v>
      </c>
      <c r="D189" s="20"/>
      <c r="E189" s="36">
        <f>G189*E186</f>
        <v>3.5387811634349027</v>
      </c>
      <c r="F189" s="18">
        <f>E189*(365.25/7)</f>
        <v>184.64854570637118</v>
      </c>
      <c r="G189" s="18">
        <v>9.6952908587257608E-2</v>
      </c>
      <c r="I189" s="18">
        <f>F189*H190</f>
        <v>0.1313437808933863</v>
      </c>
    </row>
    <row r="190" spans="1:9">
      <c r="C190" s="20"/>
      <c r="D190" s="29" t="s">
        <v>97</v>
      </c>
      <c r="E190" s="36"/>
      <c r="H190" s="19">
        <f>B488</f>
        <v>7.1131771111942403E-4</v>
      </c>
    </row>
    <row r="191" spans="1:9">
      <c r="C191" s="20" t="s">
        <v>98</v>
      </c>
      <c r="D191" s="20"/>
      <c r="E191" s="36">
        <f>G191*E186</f>
        <v>1.1121883656509695</v>
      </c>
      <c r="F191" s="18">
        <f>E191*(365.25/7)</f>
        <v>58.032400079145233</v>
      </c>
      <c r="G191" s="18">
        <v>3.0470914127423823E-2</v>
      </c>
      <c r="I191" s="18">
        <f>F191*H192</f>
        <v>1.6372240746457614E-2</v>
      </c>
    </row>
    <row r="192" spans="1:9">
      <c r="C192" s="20"/>
      <c r="D192" s="29" t="s">
        <v>99</v>
      </c>
      <c r="E192" s="36"/>
      <c r="H192" s="19">
        <f>B459</f>
        <v>2.8212241306802699E-4</v>
      </c>
    </row>
    <row r="193" spans="1:9">
      <c r="C193" s="20" t="s">
        <v>100</v>
      </c>
      <c r="D193" s="39">
        <f>F186-SUM(F187,F189,F191,F195)</f>
        <v>5.2756727344676619</v>
      </c>
      <c r="E193" s="36" t="s">
        <v>41</v>
      </c>
      <c r="F193" s="18" t="e">
        <f>E193*(365.25/7)</f>
        <v>#VALUE!</v>
      </c>
      <c r="G193" s="18">
        <v>2.7700831024930483E-3</v>
      </c>
      <c r="I193" s="18">
        <f>D193*H194</f>
        <v>1.1660126036184312E-3</v>
      </c>
    </row>
    <row r="194" spans="1:9">
      <c r="C194" s="20"/>
      <c r="D194" s="29" t="s">
        <v>101</v>
      </c>
      <c r="E194" s="36"/>
      <c r="H194" s="19">
        <f>B473</f>
        <v>2.2101685648552401E-4</v>
      </c>
    </row>
    <row r="195" spans="1:9">
      <c r="C195" s="20" t="s">
        <v>102</v>
      </c>
      <c r="D195" s="20"/>
      <c r="E195" s="36">
        <f>G195*E186</f>
        <v>0.30332409972299162</v>
      </c>
      <c r="F195" s="18">
        <f>E195*(365.25/7)</f>
        <v>15.827018203403242</v>
      </c>
      <c r="G195" s="18">
        <v>8.3102493074792231E-3</v>
      </c>
      <c r="I195" s="18">
        <f>F195*H196</f>
        <v>3.4980378108553502E-3</v>
      </c>
    </row>
    <row r="196" spans="1:9">
      <c r="C196" s="20"/>
      <c r="D196" s="29" t="s">
        <v>101</v>
      </c>
      <c r="E196" s="36"/>
      <c r="H196" s="19">
        <f>B473</f>
        <v>2.2101685648552401E-4</v>
      </c>
    </row>
    <row r="197" spans="1:9" s="20" customFormat="1">
      <c r="B197" s="20" t="s">
        <v>103</v>
      </c>
      <c r="D197" s="20" t="s">
        <v>295</v>
      </c>
      <c r="E197" s="38">
        <f>(E200-SUM(E157,E161,E177,E186))/2</f>
        <v>18.099999999999994</v>
      </c>
      <c r="F197" s="20">
        <f>E197*(365.25/7)</f>
        <v>944.43214285714259</v>
      </c>
      <c r="G197" s="20">
        <v>1</v>
      </c>
      <c r="H197" s="30"/>
      <c r="I197" s="20">
        <f>F197*H199</f>
        <v>5.4280781979633742E-2</v>
      </c>
    </row>
    <row r="198" spans="1:9">
      <c r="C198" s="20" t="s">
        <v>103</v>
      </c>
      <c r="D198" s="20"/>
      <c r="E198" s="36" t="s">
        <v>41</v>
      </c>
      <c r="F198" s="20" t="e">
        <f>E198*(365.25/7)</f>
        <v>#VALUE!</v>
      </c>
      <c r="G198" s="18">
        <v>1</v>
      </c>
    </row>
    <row r="199" spans="1:9">
      <c r="C199" s="20"/>
      <c r="D199" s="29" t="s">
        <v>104</v>
      </c>
      <c r="E199" s="36"/>
      <c r="F199" s="20"/>
      <c r="H199" s="19">
        <f>B532</f>
        <v>5.74745177725748E-5</v>
      </c>
    </row>
    <row r="200" spans="1:9" s="25" customFormat="1">
      <c r="A200" s="25" t="s">
        <v>105</v>
      </c>
      <c r="E200" s="35">
        <f>E17</f>
        <v>207.5</v>
      </c>
      <c r="F200" s="25">
        <f>E200*(365.25/7)</f>
        <v>10827.053571428572</v>
      </c>
      <c r="H200" s="27"/>
      <c r="I200" s="25">
        <f>SUM(I161,I170,I157,I177,I186,I197)</f>
        <v>4.6620232657112144</v>
      </c>
    </row>
    <row r="201" spans="1:9">
      <c r="C201" s="20"/>
      <c r="D201" s="20"/>
      <c r="E201" s="36"/>
      <c r="F201" s="20"/>
    </row>
    <row r="202" spans="1:9" s="20" customFormat="1">
      <c r="A202" s="20" t="s">
        <v>106</v>
      </c>
      <c r="E202" s="36"/>
      <c r="H202" s="30"/>
    </row>
    <row r="203" spans="1:9" s="20" customFormat="1">
      <c r="B203" s="20" t="s">
        <v>107</v>
      </c>
      <c r="E203" s="38">
        <f>E25</f>
        <v>18.2</v>
      </c>
      <c r="F203" s="20">
        <f>E203*(365.25/7)</f>
        <v>949.65</v>
      </c>
      <c r="G203" s="20">
        <v>0.97826086956521752</v>
      </c>
      <c r="H203" s="30"/>
      <c r="I203" s="20">
        <f>SUM(I204,I206,I208)</f>
        <v>0.21133248435757637</v>
      </c>
    </row>
    <row r="204" spans="1:9">
      <c r="A204" s="18"/>
      <c r="C204" s="20" t="s">
        <v>108</v>
      </c>
      <c r="D204" s="20"/>
      <c r="E204" s="36">
        <f>G204*E203</f>
        <v>15.430434782608696</v>
      </c>
      <c r="F204" s="18">
        <f>E204*(365.25/7)</f>
        <v>805.1380434782609</v>
      </c>
      <c r="G204" s="18">
        <v>0.84782608695652184</v>
      </c>
      <c r="I204" s="18">
        <f>F204*H205</f>
        <v>0.17729836493477463</v>
      </c>
    </row>
    <row r="205" spans="1:9">
      <c r="A205" s="18"/>
      <c r="C205" s="20"/>
      <c r="D205" s="29" t="s">
        <v>109</v>
      </c>
      <c r="E205" s="36"/>
      <c r="H205" s="19">
        <f>B484</f>
        <v>2.2020865411952401E-4</v>
      </c>
    </row>
    <row r="206" spans="1:9">
      <c r="A206" s="18"/>
      <c r="C206" s="20" t="s">
        <v>110</v>
      </c>
      <c r="D206" s="20"/>
      <c r="E206" s="36">
        <f>G206*E203</f>
        <v>2.3739130434782609</v>
      </c>
      <c r="F206" s="18">
        <f>E206*(365.25/7)</f>
        <v>123.86739130434783</v>
      </c>
      <c r="G206" s="18">
        <v>0.13043478260869565</v>
      </c>
      <c r="I206" s="18">
        <f>F206*H207</f>
        <v>3.1832405227245585E-2</v>
      </c>
    </row>
    <row r="207" spans="1:9">
      <c r="A207" s="18"/>
      <c r="C207" s="20"/>
      <c r="D207" s="29" t="s">
        <v>67</v>
      </c>
      <c r="E207" s="36"/>
      <c r="H207" s="19">
        <f>B468</f>
        <v>2.5698777452277098E-4</v>
      </c>
    </row>
    <row r="208" spans="1:9">
      <c r="A208" s="18"/>
      <c r="C208" s="20" t="s">
        <v>111</v>
      </c>
      <c r="D208" s="20">
        <f>F203-SUM(F204,F206)</f>
        <v>20.644565217391232</v>
      </c>
      <c r="E208" s="36" t="s">
        <v>41</v>
      </c>
      <c r="F208" s="18" t="e">
        <f>E208*(365.25/7)</f>
        <v>#VALUE!</v>
      </c>
      <c r="G208" s="18">
        <v>2.1739130434782483E-2</v>
      </c>
      <c r="I208" s="18">
        <f>D208*H209</f>
        <v>2.2017141955561581E-3</v>
      </c>
    </row>
    <row r="209" spans="1:9">
      <c r="A209" s="18"/>
      <c r="C209" s="20"/>
      <c r="D209" s="29" t="s">
        <v>84</v>
      </c>
      <c r="E209" s="36"/>
      <c r="H209" s="19">
        <f>B555</f>
        <v>1.06648610536075E-4</v>
      </c>
    </row>
    <row r="210" spans="1:9" s="20" customFormat="1">
      <c r="B210" s="20" t="s">
        <v>112</v>
      </c>
      <c r="E210" s="38">
        <f>E234-SUM(E203,E213,E220,E223,E227)</f>
        <v>3.1000000000000014</v>
      </c>
      <c r="F210" s="20">
        <f>E210*(365.25/7)</f>
        <v>161.75357142857152</v>
      </c>
      <c r="G210" s="20">
        <v>1</v>
      </c>
      <c r="H210" s="30"/>
      <c r="I210" s="20">
        <f>F211*H212</f>
        <v>4.1568690342538669E-2</v>
      </c>
    </row>
    <row r="211" spans="1:9">
      <c r="A211" s="18"/>
      <c r="C211" s="20" t="s">
        <v>112</v>
      </c>
      <c r="D211" s="20"/>
      <c r="E211" s="36">
        <f>G211*E210</f>
        <v>3.1000000000000014</v>
      </c>
      <c r="F211" s="18">
        <f>E211*(365.25/7)</f>
        <v>161.75357142857152</v>
      </c>
      <c r="G211" s="18">
        <v>1</v>
      </c>
    </row>
    <row r="212" spans="1:9">
      <c r="A212" s="18"/>
      <c r="C212" s="20"/>
      <c r="D212" s="29" t="s">
        <v>67</v>
      </c>
      <c r="E212" s="36"/>
      <c r="H212" s="19">
        <f>B468</f>
        <v>2.5698777452277098E-4</v>
      </c>
    </row>
    <row r="213" spans="1:9" s="20" customFormat="1">
      <c r="B213" s="20" t="s">
        <v>113</v>
      </c>
      <c r="E213" s="38">
        <f>E27</f>
        <v>12.3</v>
      </c>
      <c r="F213" s="20">
        <f>E213*(365.25/7)</f>
        <v>641.79642857142858</v>
      </c>
      <c r="G213" s="20">
        <v>1</v>
      </c>
      <c r="H213" s="30"/>
      <c r="I213" s="20">
        <f>SUM(I214,I215,I217)</f>
        <v>0.11455379383155197</v>
      </c>
    </row>
    <row r="214" spans="1:9">
      <c r="A214" s="18"/>
      <c r="C214" s="20" t="s">
        <v>114</v>
      </c>
      <c r="D214" s="20"/>
      <c r="E214" s="36">
        <f>G214*E213</f>
        <v>10.25</v>
      </c>
      <c r="F214" s="18">
        <f>E214*(365.25/7)</f>
        <v>534.83035714285711</v>
      </c>
      <c r="G214" s="18">
        <v>0.83333333333333326</v>
      </c>
      <c r="I214" s="18">
        <f>F214*H216</f>
        <v>9.9574335738941352E-2</v>
      </c>
    </row>
    <row r="215" spans="1:9">
      <c r="A215" s="18"/>
      <c r="C215" s="20" t="s">
        <v>115</v>
      </c>
      <c r="D215" s="20"/>
      <c r="E215" s="36">
        <f>G215*E213</f>
        <v>1.0249999999999999</v>
      </c>
      <c r="F215" s="18">
        <f>E215*(365.25/7)</f>
        <v>53.483035714285712</v>
      </c>
      <c r="G215" s="18">
        <v>8.3333333333333329E-2</v>
      </c>
      <c r="I215" s="18">
        <f>F215*H216</f>
        <v>9.9574335738941352E-3</v>
      </c>
    </row>
    <row r="216" spans="1:9">
      <c r="A216" s="18"/>
      <c r="C216" s="20"/>
      <c r="D216" s="29" t="s">
        <v>116</v>
      </c>
      <c r="E216" s="36"/>
      <c r="H216" s="19">
        <f>B482</f>
        <v>1.86179289206548E-4</v>
      </c>
    </row>
    <row r="217" spans="1:9">
      <c r="A217" s="18"/>
      <c r="C217" s="20" t="s">
        <v>117</v>
      </c>
      <c r="D217" s="20"/>
      <c r="E217" s="36">
        <f>G217*E213</f>
        <v>1.0249999999999999</v>
      </c>
      <c r="F217" s="18">
        <f>E217*(365.25/7)</f>
        <v>53.483035714285712</v>
      </c>
      <c r="G217" s="18">
        <v>8.3333333333333329E-2</v>
      </c>
      <c r="I217" s="18">
        <f>F217*AVERAGE(H218:H219)</f>
        <v>5.0220245187164881E-3</v>
      </c>
    </row>
    <row r="218" spans="1:9">
      <c r="A218" s="18"/>
      <c r="C218" s="20"/>
      <c r="D218" s="29" t="s">
        <v>84</v>
      </c>
      <c r="E218" s="36"/>
      <c r="H218" s="19">
        <f>B555</f>
        <v>1.06648610536075E-4</v>
      </c>
    </row>
    <row r="219" spans="1:9">
      <c r="A219" s="18"/>
      <c r="C219" s="20"/>
      <c r="D219" s="29" t="s">
        <v>118</v>
      </c>
      <c r="E219" s="36"/>
      <c r="H219" s="19">
        <f>B528</f>
        <v>8.1150172821881203E-5</v>
      </c>
    </row>
    <row r="220" spans="1:9" s="20" customFormat="1">
      <c r="B220" s="20" t="s">
        <v>119</v>
      </c>
      <c r="E220" s="38">
        <f>E28</f>
        <v>2.8</v>
      </c>
      <c r="F220" s="20">
        <f>E220*(365.25/7)</f>
        <v>146.1</v>
      </c>
      <c r="G220" s="20">
        <v>1</v>
      </c>
      <c r="H220" s="30"/>
      <c r="I220" s="20">
        <f>F220*H222</f>
        <v>2.5568125144365222E-2</v>
      </c>
    </row>
    <row r="221" spans="1:9">
      <c r="A221" s="18"/>
      <c r="C221" s="20" t="s">
        <v>119</v>
      </c>
      <c r="D221" s="20"/>
      <c r="E221" s="36">
        <f>G221*E220</f>
        <v>2.8</v>
      </c>
      <c r="F221" s="18">
        <f>E221*(365.25/7)</f>
        <v>146.1</v>
      </c>
      <c r="G221" s="18">
        <v>1</v>
      </c>
    </row>
    <row r="222" spans="1:9">
      <c r="A222" s="18"/>
      <c r="D222" s="3" t="s">
        <v>120</v>
      </c>
      <c r="E222" s="36"/>
      <c r="H222" s="19">
        <f>B485</f>
        <v>1.7500427887998099E-4</v>
      </c>
    </row>
    <row r="223" spans="1:9" s="20" customFormat="1">
      <c r="B223" s="20" t="s">
        <v>121</v>
      </c>
      <c r="E223" s="38">
        <f>E29</f>
        <v>6.7</v>
      </c>
      <c r="F223" s="20">
        <f>E223*(365.25/7)</f>
        <v>349.59642857142859</v>
      </c>
      <c r="G223" s="20">
        <v>1</v>
      </c>
      <c r="H223" s="30"/>
      <c r="I223" s="20">
        <f>SUM(I224:I225)</f>
        <v>6.1180870881159644E-2</v>
      </c>
    </row>
    <row r="224" spans="1:9">
      <c r="A224" s="18"/>
      <c r="C224" s="20" t="s">
        <v>122</v>
      </c>
      <c r="D224" s="20"/>
      <c r="E224" s="36">
        <f>G224*E223</f>
        <v>3.2104166666666667</v>
      </c>
      <c r="F224" s="18">
        <f>E224*(365.25/7)</f>
        <v>167.51495535714287</v>
      </c>
      <c r="G224" s="18">
        <v>0.47916666666666663</v>
      </c>
      <c r="I224" s="18">
        <f>F224*H226</f>
        <v>2.9315833963888996E-2</v>
      </c>
    </row>
    <row r="225" spans="1:9">
      <c r="A225" s="18"/>
      <c r="C225" s="20" t="s">
        <v>123</v>
      </c>
      <c r="D225" s="20"/>
      <c r="E225" s="36">
        <f>G225*E223</f>
        <v>3.4895833333333335</v>
      </c>
      <c r="F225" s="18">
        <f>E225*(365.25/7)</f>
        <v>182.08147321428572</v>
      </c>
      <c r="G225" s="18">
        <v>0.52083333333333337</v>
      </c>
      <c r="I225" s="18">
        <f>F225*H226</f>
        <v>3.1865036917270648E-2</v>
      </c>
    </row>
    <row r="226" spans="1:9">
      <c r="A226" s="18"/>
      <c r="D226" s="3" t="s">
        <v>120</v>
      </c>
      <c r="E226" s="36"/>
      <c r="H226" s="19">
        <f>B485</f>
        <v>1.7500427887998099E-4</v>
      </c>
    </row>
    <row r="227" spans="1:9" s="20" customFormat="1">
      <c r="B227" s="20" t="s">
        <v>124</v>
      </c>
      <c r="E227" s="38">
        <f>E30</f>
        <v>7.6</v>
      </c>
      <c r="F227" s="20">
        <f>E227*(365.25/7)</f>
        <v>396.55714285714288</v>
      </c>
      <c r="G227" s="20">
        <v>0.9882352941176471</v>
      </c>
      <c r="H227" s="30"/>
      <c r="I227" s="20">
        <f>SUM(I228,I231)</f>
        <v>6.0203350529771944E-2</v>
      </c>
    </row>
    <row r="228" spans="1:9">
      <c r="A228" s="18"/>
      <c r="C228" s="20" t="s">
        <v>125</v>
      </c>
      <c r="D228" s="20"/>
      <c r="E228" s="36">
        <f>G228*E227</f>
        <v>5.5435294117647063</v>
      </c>
      <c r="F228" s="18">
        <f>E228*(365.25/7)</f>
        <v>289.2534453781513</v>
      </c>
      <c r="G228" s="18">
        <v>0.72941176470588243</v>
      </c>
      <c r="I228" s="18">
        <f>F228*AVERAGE(H229:H230)</f>
        <v>5.1478993417218247E-2</v>
      </c>
    </row>
    <row r="229" spans="1:9">
      <c r="A229" s="18"/>
      <c r="C229" s="3"/>
      <c r="D229" s="3" t="s">
        <v>120</v>
      </c>
      <c r="E229" s="36"/>
      <c r="H229" s="19">
        <f>B485</f>
        <v>1.7500427887998099E-4</v>
      </c>
    </row>
    <row r="230" spans="1:9">
      <c r="A230" s="18"/>
      <c r="C230" s="31"/>
      <c r="D230" s="31" t="s">
        <v>126</v>
      </c>
      <c r="E230" s="36"/>
      <c r="H230" s="19">
        <f>B476</f>
        <v>1.8093957755303699E-4</v>
      </c>
    </row>
    <row r="231" spans="1:9">
      <c r="A231" s="18"/>
      <c r="C231" s="20" t="s">
        <v>127</v>
      </c>
      <c r="D231" s="20"/>
      <c r="E231" s="36">
        <f>G231*E227</f>
        <v>1.9670588235294117</v>
      </c>
      <c r="F231" s="18">
        <f>E231*(365.25/7)</f>
        <v>102.6383193277311</v>
      </c>
      <c r="G231" s="18">
        <v>0.25882352941176473</v>
      </c>
      <c r="I231" s="18">
        <f>F231*AVERAGE(H232:H233)</f>
        <v>8.7243571125536976E-3</v>
      </c>
    </row>
    <row r="232" spans="1:9">
      <c r="A232" s="18"/>
      <c r="D232" s="37" t="s">
        <v>92</v>
      </c>
      <c r="E232" s="36"/>
      <c r="H232" s="19">
        <f>B540</f>
        <v>1.07134259040347E-4</v>
      </c>
    </row>
    <row r="233" spans="1:9">
      <c r="A233" s="18"/>
      <c r="D233" s="3" t="s">
        <v>128</v>
      </c>
      <c r="E233" s="36"/>
      <c r="H233" s="19">
        <f>B556</f>
        <v>6.2867688959137197E-5</v>
      </c>
    </row>
    <row r="234" spans="1:9" s="25" customFormat="1">
      <c r="A234" s="25" t="s">
        <v>129</v>
      </c>
      <c r="E234" s="35">
        <f>E24</f>
        <v>50.7</v>
      </c>
      <c r="F234" s="25">
        <f>E234*(365.25/7)</f>
        <v>2645.4535714285716</v>
      </c>
      <c r="H234" s="27"/>
      <c r="I234" s="25">
        <f>SUM(I227,I220,I213,I210,I203,I223)</f>
        <v>0.5144073150869638</v>
      </c>
    </row>
    <row r="235" spans="1:9">
      <c r="C235" s="20"/>
      <c r="D235" s="20"/>
      <c r="F235" s="20"/>
    </row>
    <row r="236" spans="1:9" s="20" customFormat="1">
      <c r="A236" s="20" t="s">
        <v>130</v>
      </c>
      <c r="H236" s="30"/>
    </row>
    <row r="237" spans="1:9" s="20" customFormat="1">
      <c r="B237" s="20" t="s">
        <v>131</v>
      </c>
      <c r="E237" s="20">
        <f>E32</f>
        <v>7.8</v>
      </c>
      <c r="F237" s="20">
        <f>E237*(365.25/7)</f>
        <v>406.99285714285713</v>
      </c>
      <c r="G237" s="20">
        <v>0.98648648648648651</v>
      </c>
      <c r="H237" s="30"/>
      <c r="I237" s="20">
        <f>SUM(I238,I239,I241)</f>
        <v>7.2991780327168229E-2</v>
      </c>
    </row>
    <row r="238" spans="1:9">
      <c r="C238" s="20" t="s">
        <v>132</v>
      </c>
      <c r="D238" s="20"/>
      <c r="E238" s="18">
        <f>G238*E237</f>
        <v>6.2189189189189182</v>
      </c>
      <c r="F238" s="18">
        <f>E238*(365.25/7)</f>
        <v>324.49430501930499</v>
      </c>
      <c r="G238" s="18">
        <v>0.79729729729729726</v>
      </c>
      <c r="I238" s="18">
        <f>F238*H240</f>
        <v>5.8713862468559377E-2</v>
      </c>
    </row>
    <row r="239" spans="1:9">
      <c r="C239" s="20" t="s">
        <v>133</v>
      </c>
      <c r="D239" s="20"/>
      <c r="E239" s="18">
        <f>G239*E237</f>
        <v>0.21081081081081082</v>
      </c>
      <c r="F239" s="18">
        <f>E239*(365.25/7)</f>
        <v>10.999806949806951</v>
      </c>
      <c r="G239" s="18">
        <v>2.7027027027027029E-2</v>
      </c>
      <c r="I239" s="18">
        <f>F239*H240</f>
        <v>1.99030042266303E-3</v>
      </c>
    </row>
    <row r="240" spans="1:9">
      <c r="C240" s="20"/>
      <c r="D240" s="31" t="s">
        <v>126</v>
      </c>
      <c r="H240" s="19">
        <f>B476</f>
        <v>1.8093957755303699E-4</v>
      </c>
    </row>
    <row r="241" spans="1:9">
      <c r="C241" s="20" t="s">
        <v>134</v>
      </c>
      <c r="D241" s="20"/>
      <c r="E241" s="18">
        <f>G241*E237</f>
        <v>1.2648648648648646</v>
      </c>
      <c r="F241" s="18">
        <f>E241*(365.25/7)</f>
        <v>65.998841698841687</v>
      </c>
      <c r="G241" s="18">
        <v>0.16216216216216214</v>
      </c>
      <c r="I241" s="18">
        <f>F241*H242</f>
        <v>1.2287617435945827E-2</v>
      </c>
    </row>
    <row r="242" spans="1:9">
      <c r="C242" s="20"/>
      <c r="D242" s="29" t="s">
        <v>116</v>
      </c>
      <c r="H242" s="19">
        <f>B482</f>
        <v>1.86179289206548E-4</v>
      </c>
    </row>
    <row r="243" spans="1:9" s="20" customFormat="1">
      <c r="B243" s="20" t="s">
        <v>135</v>
      </c>
      <c r="D243" s="20" t="s">
        <v>295</v>
      </c>
      <c r="E243" s="20">
        <f>(E251-E237)/2</f>
        <v>7.1999999999999993</v>
      </c>
      <c r="F243" s="20">
        <f>E243*(365.25/7)</f>
        <v>375.68571428571425</v>
      </c>
      <c r="G243" s="20">
        <v>0.96129032258064506</v>
      </c>
      <c r="H243" s="30"/>
      <c r="I243" s="20">
        <f>SUM(I244,I245,I246)</f>
        <v>1.9119389049624329E-2</v>
      </c>
    </row>
    <row r="244" spans="1:9">
      <c r="C244" s="20" t="s">
        <v>136</v>
      </c>
      <c r="D244" s="20"/>
      <c r="E244" s="18">
        <f>G244*E243</f>
        <v>4.8774193548387093</v>
      </c>
      <c r="F244" s="18">
        <f>E244*(365.25/7)</f>
        <v>254.49677419354836</v>
      </c>
      <c r="G244" s="18">
        <v>0.67741935483870963</v>
      </c>
      <c r="I244" s="18">
        <f>F244*H247</f>
        <v>1.3035947079289314E-2</v>
      </c>
    </row>
    <row r="245" spans="1:9">
      <c r="C245" s="20" t="s">
        <v>137</v>
      </c>
      <c r="D245" s="20"/>
      <c r="E245" s="18">
        <f>G245*E243</f>
        <v>2.0438709677419351</v>
      </c>
      <c r="F245" s="18">
        <f>E245*(365.25/7)</f>
        <v>106.64626728110598</v>
      </c>
      <c r="G245" s="18">
        <v>0.28387096774193549</v>
      </c>
      <c r="I245" s="18">
        <f>F245*H247</f>
        <v>5.46268258560695E-3</v>
      </c>
    </row>
    <row r="246" spans="1:9">
      <c r="C246" s="20" t="s">
        <v>138</v>
      </c>
      <c r="D246" s="20"/>
      <c r="E246" s="18">
        <f>G246*E243</f>
        <v>0.23225806451612901</v>
      </c>
      <c r="F246" s="18">
        <f>E246*(365.25/7)</f>
        <v>12.118894009216589</v>
      </c>
      <c r="G246" s="18">
        <v>3.2258064516129031E-2</v>
      </c>
      <c r="I246" s="18">
        <f>F246*H247</f>
        <v>6.2075938472806258E-4</v>
      </c>
    </row>
    <row r="247" spans="1:9">
      <c r="C247" s="20"/>
      <c r="D247" s="31" t="s">
        <v>139</v>
      </c>
      <c r="H247" s="19">
        <f>B550</f>
        <v>5.1222445237656699E-5</v>
      </c>
    </row>
    <row r="248" spans="1:9" s="20" customFormat="1">
      <c r="B248" s="20" t="s">
        <v>140</v>
      </c>
      <c r="D248" s="20" t="s">
        <v>295</v>
      </c>
      <c r="E248" s="20">
        <f>(E251-E237)/2</f>
        <v>7.1999999999999993</v>
      </c>
      <c r="F248" s="18">
        <f>E248*(365.25/7)</f>
        <v>375.68571428571425</v>
      </c>
      <c r="G248" s="20">
        <v>1</v>
      </c>
      <c r="H248" s="30"/>
      <c r="I248" s="20">
        <f>F248*H250</f>
        <v>3.3907852784047572E-2</v>
      </c>
    </row>
    <row r="249" spans="1:9">
      <c r="C249" s="20" t="s">
        <v>140</v>
      </c>
      <c r="D249" s="20"/>
      <c r="E249" s="18" t="s">
        <v>41</v>
      </c>
      <c r="F249" s="18" t="e">
        <f>E249*(365.25/7)</f>
        <v>#VALUE!</v>
      </c>
      <c r="G249" s="18">
        <v>1</v>
      </c>
    </row>
    <row r="250" spans="1:9">
      <c r="C250" s="20"/>
      <c r="D250" s="18" t="s">
        <v>141</v>
      </c>
      <c r="H250" s="19">
        <f>B549</f>
        <v>9.0255901394909502E-5</v>
      </c>
    </row>
    <row r="251" spans="1:9" s="25" customFormat="1">
      <c r="A251" s="25" t="s">
        <v>142</v>
      </c>
      <c r="E251" s="25">
        <f>E31</f>
        <v>22.2</v>
      </c>
      <c r="F251" s="25">
        <f>E251*(365.25/7)</f>
        <v>1158.3642857142856</v>
      </c>
      <c r="H251" s="27"/>
      <c r="I251" s="25">
        <f>SUM(I248,I243,I237)</f>
        <v>0.12601902216084013</v>
      </c>
    </row>
    <row r="252" spans="1:9">
      <c r="C252" s="20"/>
      <c r="D252" s="20"/>
      <c r="F252" s="20"/>
    </row>
    <row r="253" spans="1:9" s="20" customFormat="1">
      <c r="A253" s="20" t="s">
        <v>143</v>
      </c>
      <c r="H253" s="30"/>
    </row>
    <row r="254" spans="1:9" s="20" customFormat="1">
      <c r="B254" s="20" t="s">
        <v>144</v>
      </c>
      <c r="E254" s="20">
        <f>E36</f>
        <v>56.4</v>
      </c>
      <c r="F254" s="20">
        <f>E254*(365.25/7)</f>
        <v>2942.8714285714286</v>
      </c>
      <c r="G254" s="20">
        <v>0.96780684104627757</v>
      </c>
      <c r="H254" s="30"/>
      <c r="I254" s="20">
        <f>F254*H259</f>
        <v>0.40650428927183058</v>
      </c>
    </row>
    <row r="255" spans="1:9">
      <c r="C255" s="20" t="s">
        <v>145</v>
      </c>
      <c r="D255" s="20"/>
      <c r="E255" s="18">
        <f>G255*E254</f>
        <v>12.255935613682093</v>
      </c>
      <c r="F255" s="18">
        <f>E255*(365.25/7)</f>
        <v>639.49721184248347</v>
      </c>
      <c r="G255" s="18">
        <v>0.21730382293762576</v>
      </c>
    </row>
    <row r="256" spans="1:9">
      <c r="C256" s="20" t="s">
        <v>146</v>
      </c>
      <c r="D256" s="20"/>
      <c r="E256" s="18">
        <f>G256*E254</f>
        <v>41.534004024144863</v>
      </c>
      <c r="F256" s="18">
        <f>E256*(365.25/7)</f>
        <v>2167.1849956884162</v>
      </c>
      <c r="G256" s="18">
        <v>0.73641851106639833</v>
      </c>
    </row>
    <row r="257" spans="1:9">
      <c r="C257" s="20" t="s">
        <v>147</v>
      </c>
      <c r="D257" s="20"/>
      <c r="E257" s="18" t="s">
        <v>41</v>
      </c>
      <c r="F257" s="18" t="e">
        <f>E257*(365.25/7)</f>
        <v>#VALUE!</v>
      </c>
      <c r="G257" s="18">
        <v>3.2193158953722434E-2</v>
      </c>
    </row>
    <row r="258" spans="1:9">
      <c r="C258" s="20" t="s">
        <v>148</v>
      </c>
      <c r="D258" s="20"/>
      <c r="E258" s="18">
        <f>G258*E254</f>
        <v>0.79436619718309853</v>
      </c>
      <c r="F258" s="18">
        <f>E258*(365.25/7)</f>
        <v>41.448893360160966</v>
      </c>
      <c r="G258" s="18">
        <v>1.408450704225352E-2</v>
      </c>
    </row>
    <row r="259" spans="1:9">
      <c r="C259" s="20"/>
      <c r="D259" s="29" t="s">
        <v>149</v>
      </c>
      <c r="H259" s="19">
        <f>B481</f>
        <v>1.3813185493773399E-4</v>
      </c>
    </row>
    <row r="260" spans="1:9" s="20" customFormat="1">
      <c r="B260" s="20" t="s">
        <v>150</v>
      </c>
      <c r="E260" s="20">
        <f>E37</f>
        <v>84.9</v>
      </c>
      <c r="F260" s="20">
        <f>E260*(365.25/7)</f>
        <v>4429.9607142857149</v>
      </c>
      <c r="G260" s="20">
        <v>1</v>
      </c>
      <c r="H260" s="30"/>
      <c r="I260" s="20">
        <f>SUM(I261,I263,I265,I267,I269)</f>
        <v>4.8476831367307591</v>
      </c>
    </row>
    <row r="261" spans="1:9">
      <c r="C261" s="20" t="s">
        <v>151</v>
      </c>
      <c r="D261" s="20"/>
      <c r="E261" s="18">
        <f>G261*E260</f>
        <v>7.7405209840810425</v>
      </c>
      <c r="F261" s="18">
        <f>E261*(365.25/7)</f>
        <v>403.88932706222869</v>
      </c>
      <c r="G261" s="18">
        <v>9.1172214182344433E-2</v>
      </c>
      <c r="I261" s="18">
        <f>F261*H262</f>
        <v>5.5789981936658774E-2</v>
      </c>
    </row>
    <row r="262" spans="1:9">
      <c r="C262" s="20"/>
      <c r="D262" s="29" t="s">
        <v>149</v>
      </c>
      <c r="H262" s="19">
        <f>B481</f>
        <v>1.3813185493773399E-4</v>
      </c>
    </row>
    <row r="263" spans="1:9">
      <c r="C263" s="20" t="s">
        <v>152</v>
      </c>
      <c r="D263" s="20"/>
      <c r="E263" s="18">
        <f>G263*E260</f>
        <v>47.180318379160646</v>
      </c>
      <c r="F263" s="18">
        <f>E263*(365.25/7)</f>
        <v>2461.8016125697754</v>
      </c>
      <c r="G263" s="18">
        <v>0.55571635311143275</v>
      </c>
      <c r="I263" s="18">
        <f>F263*H264</f>
        <v>4.5066307190602206</v>
      </c>
    </row>
    <row r="264" spans="1:9">
      <c r="C264" s="20"/>
      <c r="D264" s="18" t="s">
        <v>153</v>
      </c>
      <c r="H264" s="19">
        <f>B511</f>
        <v>1.8306230266686399E-3</v>
      </c>
    </row>
    <row r="265" spans="1:9">
      <c r="C265" s="20" t="s">
        <v>154</v>
      </c>
      <c r="D265" s="20"/>
      <c r="E265" s="18">
        <f>G265*E260</f>
        <v>4.6688856729377717</v>
      </c>
      <c r="F265" s="18">
        <f>E265*(365.25/7)</f>
        <v>243.61578457721731</v>
      </c>
      <c r="G265" s="18">
        <v>5.4992764109985527E-2</v>
      </c>
      <c r="I265" s="18">
        <f>F265*H266</f>
        <v>5.3843194897511173E-2</v>
      </c>
    </row>
    <row r="266" spans="1:9">
      <c r="A266" s="18"/>
      <c r="C266" s="20"/>
      <c r="D266" s="31" t="s">
        <v>101</v>
      </c>
      <c r="H266" s="19">
        <f>B473</f>
        <v>2.2101685648552401E-4</v>
      </c>
    </row>
    <row r="267" spans="1:9">
      <c r="A267" s="18"/>
      <c r="C267" s="20" t="s">
        <v>155</v>
      </c>
      <c r="D267" s="20"/>
      <c r="E267" s="18">
        <f>G267*E260</f>
        <v>11.42648335745297</v>
      </c>
      <c r="F267" s="18">
        <f>E267*(365.25/7)</f>
        <v>596.21757804424249</v>
      </c>
      <c r="G267" s="18">
        <v>0.13458755426917512</v>
      </c>
      <c r="I267" s="18">
        <f>F267*H268</f>
        <v>6.3585776275602315E-2</v>
      </c>
    </row>
    <row r="268" spans="1:9">
      <c r="A268" s="18"/>
      <c r="C268" s="20"/>
      <c r="D268" s="31" t="s">
        <v>84</v>
      </c>
      <c r="H268" s="19">
        <f>B555</f>
        <v>1.06648610536075E-4</v>
      </c>
    </row>
    <row r="269" spans="1:9">
      <c r="A269" s="18"/>
      <c r="C269" s="20" t="s">
        <v>156</v>
      </c>
      <c r="D269" s="20"/>
      <c r="E269" s="18">
        <f>G269*E260</f>
        <v>13.883791606367586</v>
      </c>
      <c r="F269" s="18">
        <f>E269*(365.25/7)</f>
        <v>724.43641203225161</v>
      </c>
      <c r="G269" s="18">
        <v>0.16353111432706224</v>
      </c>
      <c r="I269" s="18">
        <f>F269*H270</f>
        <v>0.16783346456076612</v>
      </c>
    </row>
    <row r="270" spans="1:9">
      <c r="A270" s="18"/>
      <c r="C270" s="20"/>
      <c r="D270" s="31" t="s">
        <v>157</v>
      </c>
      <c r="H270" s="19">
        <f>B516</f>
        <v>2.3167452901759201E-4</v>
      </c>
    </row>
    <row r="271" spans="1:9" s="20" customFormat="1">
      <c r="B271" s="20" t="s">
        <v>158</v>
      </c>
      <c r="E271" s="20">
        <f>E38</f>
        <v>23</v>
      </c>
      <c r="F271" s="20">
        <f>E271*(365.25/7)</f>
        <v>1200.1071428571429</v>
      </c>
      <c r="G271" s="20">
        <v>1.0047169811320757</v>
      </c>
      <c r="H271" s="30"/>
      <c r="I271" s="20">
        <f>SUM(I272,I274,I276,I278,I280,I282,I287)</f>
        <v>1.0915233849889179</v>
      </c>
    </row>
    <row r="272" spans="1:9">
      <c r="A272" s="18"/>
      <c r="C272" s="20" t="s">
        <v>159</v>
      </c>
      <c r="D272" s="20"/>
      <c r="E272" s="18">
        <f>G272*E271</f>
        <v>0.54245283018867929</v>
      </c>
      <c r="F272" s="18">
        <f>E272*(365.25/7)</f>
        <v>28.304413746630733</v>
      </c>
      <c r="G272" s="18">
        <v>2.358490566037736E-2</v>
      </c>
      <c r="I272" s="18">
        <f>F272*H273</f>
        <v>4.7214026369781524E-2</v>
      </c>
    </row>
    <row r="273" spans="1:9">
      <c r="A273" s="18"/>
      <c r="C273" s="20"/>
      <c r="D273" s="3" t="s">
        <v>160</v>
      </c>
      <c r="H273" s="19">
        <f>B512</f>
        <v>1.6680799960183501E-3</v>
      </c>
    </row>
    <row r="274" spans="1:9">
      <c r="A274" s="18"/>
      <c r="C274" s="20" t="s">
        <v>161</v>
      </c>
      <c r="D274" s="20"/>
      <c r="E274" s="18">
        <f>G274*E271</f>
        <v>3.6886792452830188</v>
      </c>
      <c r="F274" s="18">
        <f>E274*(365.25/7)</f>
        <v>192.47001347708894</v>
      </c>
      <c r="G274" s="18">
        <v>0.16037735849056603</v>
      </c>
      <c r="I274" s="18">
        <f>F274*H275</f>
        <v>0.35234003861438246</v>
      </c>
    </row>
    <row r="275" spans="1:9">
      <c r="A275" s="18"/>
      <c r="C275" s="20"/>
      <c r="D275" s="29" t="s">
        <v>153</v>
      </c>
      <c r="H275" s="19">
        <f>B511</f>
        <v>1.8306230266686399E-3</v>
      </c>
    </row>
    <row r="276" spans="1:9">
      <c r="A276" s="18"/>
      <c r="C276" s="20" t="s">
        <v>162</v>
      </c>
      <c r="D276" s="20"/>
      <c r="E276" s="18">
        <f>G276*E271</f>
        <v>2.0613207547169812</v>
      </c>
      <c r="F276" s="18">
        <f>E276*(365.25/7)</f>
        <v>107.55677223719677</v>
      </c>
      <c r="G276" s="18">
        <v>8.9622641509433956E-2</v>
      </c>
      <c r="I276" s="18">
        <f>F276*H277</f>
        <v>8.9443738033233744E-2</v>
      </c>
    </row>
    <row r="277" spans="1:9">
      <c r="A277" s="18"/>
      <c r="C277" s="20"/>
      <c r="D277" s="3" t="s">
        <v>163</v>
      </c>
      <c r="H277" s="19">
        <f>B514</f>
        <v>8.3159559526369898E-4</v>
      </c>
    </row>
    <row r="278" spans="1:9">
      <c r="A278" s="18"/>
      <c r="C278" s="20" t="s">
        <v>164</v>
      </c>
      <c r="D278" s="20"/>
      <c r="E278" s="18">
        <f>G278*E271</f>
        <v>12.476415094339623</v>
      </c>
      <c r="F278" s="18">
        <f>E278*(365.25/7)</f>
        <v>651.00151617250685</v>
      </c>
      <c r="G278" s="18">
        <v>0.54245283018867929</v>
      </c>
      <c r="I278" s="18">
        <f>F278*H279</f>
        <v>0.54136999335904634</v>
      </c>
    </row>
    <row r="279" spans="1:9">
      <c r="A279" s="18"/>
      <c r="C279" s="20"/>
      <c r="D279" s="3" t="s">
        <v>163</v>
      </c>
      <c r="H279" s="19">
        <f>B514</f>
        <v>8.3159559526369898E-4</v>
      </c>
    </row>
    <row r="280" spans="1:9">
      <c r="A280" s="18"/>
      <c r="C280" s="20" t="s">
        <v>165</v>
      </c>
      <c r="D280" s="20"/>
      <c r="E280" s="18">
        <f>G280*E271</f>
        <v>0.54245283018867929</v>
      </c>
      <c r="F280" s="18">
        <f>E280*(365.25/7)</f>
        <v>28.304413746630733</v>
      </c>
      <c r="G280" s="18">
        <v>2.358490566037736E-2</v>
      </c>
      <c r="I280" s="18">
        <f>F280*H281</f>
        <v>1.5253706545385692E-2</v>
      </c>
    </row>
    <row r="281" spans="1:9">
      <c r="A281" s="18"/>
      <c r="C281" s="20"/>
      <c r="D281" s="3" t="s">
        <v>166</v>
      </c>
      <c r="H281" s="19">
        <f>B513</f>
        <v>5.3891618042085205E-4</v>
      </c>
    </row>
    <row r="282" spans="1:9">
      <c r="C282" s="20" t="s">
        <v>167</v>
      </c>
      <c r="D282" s="20"/>
      <c r="E282" s="18" t="s">
        <v>41</v>
      </c>
      <c r="F282" s="18" t="e">
        <f>E282*(365.25/7)</f>
        <v>#VALUE!</v>
      </c>
      <c r="G282" s="18">
        <v>-4.7169811320757482E-3</v>
      </c>
      <c r="I282" s="18">
        <v>0</v>
      </c>
    </row>
    <row r="283" spans="1:9">
      <c r="C283" s="20"/>
      <c r="D283" s="1" t="s">
        <v>153</v>
      </c>
    </row>
    <row r="284" spans="1:9">
      <c r="C284" s="20"/>
      <c r="D284" s="1" t="s">
        <v>160</v>
      </c>
    </row>
    <row r="285" spans="1:9">
      <c r="C285" s="20"/>
      <c r="D285" s="1" t="s">
        <v>166</v>
      </c>
    </row>
    <row r="286" spans="1:9">
      <c r="C286" s="20"/>
      <c r="D286" s="1" t="s">
        <v>163</v>
      </c>
    </row>
    <row r="287" spans="1:9">
      <c r="C287" s="20" t="s">
        <v>168</v>
      </c>
      <c r="D287" s="20"/>
      <c r="E287" s="18">
        <f>G287*E271</f>
        <v>3.7971698113207553</v>
      </c>
      <c r="F287" s="18">
        <f>E287*(365.25/7)</f>
        <v>198.13089622641513</v>
      </c>
      <c r="G287" s="18">
        <v>0.16509433962264153</v>
      </c>
      <c r="I287" s="18">
        <f>F287*H288</f>
        <v>4.5901882067088125E-2</v>
      </c>
    </row>
    <row r="288" spans="1:9">
      <c r="C288" s="20"/>
      <c r="D288" s="31" t="s">
        <v>157</v>
      </c>
      <c r="H288" s="19">
        <f>B516</f>
        <v>2.3167452901759201E-4</v>
      </c>
    </row>
    <row r="289" spans="1:9" s="25" customFormat="1">
      <c r="A289" s="25" t="s">
        <v>169</v>
      </c>
      <c r="E289" s="25">
        <f>E35</f>
        <v>164.3</v>
      </c>
      <c r="F289" s="25">
        <f>E289*(365.25/7)</f>
        <v>8572.9392857142866</v>
      </c>
      <c r="H289" s="27"/>
      <c r="I289" s="25">
        <f>SUM(I254,I260,I271)</f>
        <v>6.3457108109915072</v>
      </c>
    </row>
    <row r="290" spans="1:9">
      <c r="C290" s="20"/>
      <c r="D290" s="20"/>
      <c r="F290" s="20"/>
    </row>
    <row r="291" spans="1:9" s="20" customFormat="1">
      <c r="A291" s="20" t="s">
        <v>170</v>
      </c>
      <c r="H291" s="30"/>
    </row>
    <row r="292" spans="1:9" s="20" customFormat="1">
      <c r="B292" s="20" t="s">
        <v>171</v>
      </c>
      <c r="E292" s="20">
        <f>E40</f>
        <v>1.2</v>
      </c>
      <c r="F292" s="20">
        <f>E292*(365.25/7)</f>
        <v>62.614285714285714</v>
      </c>
      <c r="G292" s="20">
        <v>1</v>
      </c>
      <c r="H292" s="30"/>
      <c r="I292" s="20">
        <f>F292*H294</f>
        <v>1.4153033039564514E-2</v>
      </c>
    </row>
    <row r="293" spans="1:9">
      <c r="C293" s="20" t="s">
        <v>171</v>
      </c>
      <c r="D293" s="20"/>
      <c r="E293" s="18">
        <f>G293*E292</f>
        <v>1.2</v>
      </c>
      <c r="F293" s="18">
        <f>E293*(365.25/7)</f>
        <v>62.614285714285714</v>
      </c>
      <c r="G293" s="18">
        <v>1</v>
      </c>
    </row>
    <row r="294" spans="1:9">
      <c r="C294" s="20"/>
      <c r="D294" s="3" t="s">
        <v>172</v>
      </c>
      <c r="H294" s="19">
        <f>B515</f>
        <v>2.26035207111457E-4</v>
      </c>
    </row>
    <row r="295" spans="1:9" s="20" customFormat="1">
      <c r="B295" s="20" t="s">
        <v>173</v>
      </c>
      <c r="D295" s="20" t="s">
        <v>295</v>
      </c>
      <c r="E295" s="20">
        <f>E301-SUM(E298,E292)</f>
        <v>1.7000000000000028</v>
      </c>
      <c r="F295" s="20">
        <f>E295*(365.25/7)</f>
        <v>88.703571428571578</v>
      </c>
      <c r="G295" s="20">
        <v>1</v>
      </c>
      <c r="H295" s="30"/>
      <c r="I295" s="20">
        <f>F295*H297</f>
        <v>1.6514767878653715E-2</v>
      </c>
    </row>
    <row r="296" spans="1:9">
      <c r="C296" s="20" t="s">
        <v>173</v>
      </c>
      <c r="D296" s="20"/>
      <c r="E296" s="18">
        <f>G296*E295</f>
        <v>1.7000000000000028</v>
      </c>
      <c r="F296" s="18">
        <f>E296*(365.25/7)</f>
        <v>88.703571428571578</v>
      </c>
      <c r="G296" s="18">
        <v>1</v>
      </c>
    </row>
    <row r="297" spans="1:9">
      <c r="C297" s="20"/>
      <c r="D297" s="31" t="s">
        <v>116</v>
      </c>
      <c r="H297" s="19">
        <f>B482</f>
        <v>1.86179289206548E-4</v>
      </c>
    </row>
    <row r="298" spans="1:9" s="20" customFormat="1">
      <c r="B298" s="20" t="s">
        <v>174</v>
      </c>
      <c r="E298" s="20">
        <f>E42</f>
        <v>29.8</v>
      </c>
      <c r="F298" s="20">
        <f>E298*(365.25/7)</f>
        <v>1554.9214285714286</v>
      </c>
      <c r="G298" s="20">
        <v>1</v>
      </c>
      <c r="H298" s="30"/>
      <c r="I298" s="20">
        <f>F298*H300</f>
        <v>6.9374849920991785E-2</v>
      </c>
    </row>
    <row r="299" spans="1:9">
      <c r="C299" s="20" t="s">
        <v>174</v>
      </c>
      <c r="D299" s="20"/>
      <c r="E299" s="18">
        <f>G299*E298</f>
        <v>29.8</v>
      </c>
      <c r="F299" s="18">
        <f>E299*(365.25/7)</f>
        <v>1554.9214285714286</v>
      </c>
      <c r="G299" s="18">
        <v>1</v>
      </c>
    </row>
    <row r="300" spans="1:9">
      <c r="C300" s="20"/>
      <c r="D300" s="31" t="s">
        <v>175</v>
      </c>
      <c r="H300" s="19">
        <f>B521</f>
        <v>4.4616305779983597E-5</v>
      </c>
    </row>
    <row r="301" spans="1:9" s="25" customFormat="1">
      <c r="A301" s="25" t="s">
        <v>176</v>
      </c>
      <c r="E301" s="25">
        <f>E39</f>
        <v>32.700000000000003</v>
      </c>
      <c r="F301" s="25">
        <f>E301*(365.25/7)</f>
        <v>1706.2392857142859</v>
      </c>
      <c r="H301" s="27"/>
      <c r="I301" s="25">
        <f>SUM(I292,I295,I298)</f>
        <v>0.10004265083921002</v>
      </c>
    </row>
    <row r="302" spans="1:9">
      <c r="C302" s="20"/>
      <c r="D302" s="20"/>
      <c r="F302" s="20"/>
    </row>
    <row r="303" spans="1:9" s="20" customFormat="1">
      <c r="A303" s="20" t="s">
        <v>177</v>
      </c>
      <c r="H303" s="30"/>
    </row>
    <row r="304" spans="1:9" s="20" customFormat="1">
      <c r="B304" s="20" t="s">
        <v>178</v>
      </c>
      <c r="E304" s="20">
        <f>E44</f>
        <v>14.7</v>
      </c>
      <c r="F304" s="20">
        <f>E304*(365.25/7)</f>
        <v>767.02499999999998</v>
      </c>
      <c r="G304" s="20">
        <v>1.0000000000000002</v>
      </c>
      <c r="H304" s="30"/>
      <c r="I304" s="20">
        <f>SUM(I305,I306,I307,I309)</f>
        <v>0.14151539425842954</v>
      </c>
    </row>
    <row r="305" spans="1:9">
      <c r="C305" s="20" t="s">
        <v>179</v>
      </c>
      <c r="D305" s="20"/>
      <c r="E305" s="18">
        <f>G305*E304</f>
        <v>7.4535211267605632</v>
      </c>
      <c r="F305" s="18">
        <f>E305*(365.25/7)</f>
        <v>388.91408450704228</v>
      </c>
      <c r="G305" s="18">
        <v>0.50704225352112675</v>
      </c>
      <c r="I305" s="18">
        <f>F305*H308</f>
        <v>7.2407747815936466E-2</v>
      </c>
    </row>
    <row r="306" spans="1:9">
      <c r="C306" s="20" t="s">
        <v>180</v>
      </c>
      <c r="D306" s="20"/>
      <c r="E306" s="18">
        <f>G306*E304</f>
        <v>3.8302816901408456</v>
      </c>
      <c r="F306" s="18">
        <f>E306*(365.25/7)</f>
        <v>199.85862676056342</v>
      </c>
      <c r="G306" s="18">
        <v>0.26056338028169018</v>
      </c>
      <c r="I306" s="18">
        <f>F306*H308</f>
        <v>3.7209537072078469E-2</v>
      </c>
    </row>
    <row r="307" spans="1:9">
      <c r="C307" s="20" t="s">
        <v>181</v>
      </c>
      <c r="D307" s="20"/>
      <c r="E307" s="18">
        <f>G307*E304</f>
        <v>3.1056338028169015</v>
      </c>
      <c r="F307" s="18">
        <f>E307*(365.25/7)</f>
        <v>162.04753521126761</v>
      </c>
      <c r="G307" s="18">
        <v>0.21126760563380284</v>
      </c>
      <c r="I307" s="18">
        <f>F307*H308</f>
        <v>3.0169894923306864E-2</v>
      </c>
    </row>
    <row r="308" spans="1:9">
      <c r="C308" s="20"/>
      <c r="D308" s="31" t="s">
        <v>116</v>
      </c>
      <c r="H308" s="19">
        <f>B482</f>
        <v>1.86179289206548E-4</v>
      </c>
    </row>
    <row r="309" spans="1:9">
      <c r="C309" s="20" t="s">
        <v>182</v>
      </c>
      <c r="D309" s="20"/>
      <c r="E309" s="18">
        <f>G309*E304</f>
        <v>0.31056338028169012</v>
      </c>
      <c r="F309" s="18">
        <f>E309*(365.25/7)</f>
        <v>16.204753521126761</v>
      </c>
      <c r="G309" s="18">
        <v>2.1126760563380281E-2</v>
      </c>
      <c r="I309" s="18">
        <f>F309*H310</f>
        <v>1.728214447107738E-3</v>
      </c>
    </row>
    <row r="310" spans="1:9">
      <c r="C310" s="20"/>
      <c r="D310" s="31" t="s">
        <v>84</v>
      </c>
      <c r="H310" s="19">
        <f>B555</f>
        <v>1.06648610536075E-4</v>
      </c>
    </row>
    <row r="311" spans="1:9" s="20" customFormat="1">
      <c r="B311" s="20" t="s">
        <v>183</v>
      </c>
      <c r="E311" s="20">
        <f>(E346-SUM(E343,E337,E331,E322,E314,E304))/2</f>
        <v>4.8500000000000014</v>
      </c>
      <c r="F311" s="20">
        <f>E311*(365.25/7)</f>
        <v>253.06607142857152</v>
      </c>
      <c r="G311" s="20">
        <v>1</v>
      </c>
      <c r="H311" s="30"/>
      <c r="I311" s="20">
        <f>E311*H313</f>
        <v>8.4877075256790805E-4</v>
      </c>
    </row>
    <row r="312" spans="1:9">
      <c r="C312" s="20" t="s">
        <v>183</v>
      </c>
      <c r="D312" s="20"/>
      <c r="E312" s="18" t="s">
        <v>41</v>
      </c>
      <c r="F312" s="18" t="e">
        <f>E312*(365.25/7)</f>
        <v>#VALUE!</v>
      </c>
      <c r="G312" s="18">
        <v>1</v>
      </c>
    </row>
    <row r="313" spans="1:9">
      <c r="C313" s="31"/>
      <c r="D313" s="31" t="s">
        <v>120</v>
      </c>
      <c r="H313" s="19">
        <f>B485</f>
        <v>1.7500427887998099E-4</v>
      </c>
    </row>
    <row r="314" spans="1:9" s="20" customFormat="1">
      <c r="B314" s="20" t="s">
        <v>184</v>
      </c>
      <c r="E314" s="20">
        <f>E46</f>
        <v>19.3</v>
      </c>
      <c r="F314" s="20">
        <f>E314*(365.25/7)</f>
        <v>1007.0464285714287</v>
      </c>
      <c r="G314" s="20">
        <v>1.0050251256281406</v>
      </c>
      <c r="H314" s="30"/>
      <c r="I314" s="20">
        <f>SUM(I315,I316,I318,I320)</f>
        <v>0.25564953512838023</v>
      </c>
    </row>
    <row r="315" spans="1:9">
      <c r="A315" s="18"/>
      <c r="C315" s="20" t="s">
        <v>185</v>
      </c>
      <c r="D315" s="20"/>
      <c r="E315" s="18">
        <f>G315*E314</f>
        <v>4.0733668341708551</v>
      </c>
      <c r="F315" s="18">
        <f>E315*(365.25/7)</f>
        <v>212.54246231155784</v>
      </c>
      <c r="G315" s="18">
        <v>0.21105527638190957</v>
      </c>
      <c r="I315" s="18">
        <f>F315*H317</f>
        <v>3.7195840348209719E-2</v>
      </c>
    </row>
    <row r="316" spans="1:9">
      <c r="A316" s="18"/>
      <c r="C316" s="20" t="s">
        <v>186</v>
      </c>
      <c r="D316" s="20"/>
      <c r="E316" s="18">
        <f>G316*E314</f>
        <v>4.3643216080402016</v>
      </c>
      <c r="F316" s="18">
        <f>E316*(365.25/7)</f>
        <v>227.72406676238339</v>
      </c>
      <c r="G316" s="18">
        <v>0.22613065326633167</v>
      </c>
      <c r="I316" s="18">
        <f>F316*H317</f>
        <v>3.9852686087367549E-2</v>
      </c>
    </row>
    <row r="317" spans="1:9">
      <c r="A317" s="18"/>
      <c r="D317" s="31" t="s">
        <v>120</v>
      </c>
      <c r="H317" s="19">
        <f>B485</f>
        <v>1.7500427887998099E-4</v>
      </c>
    </row>
    <row r="318" spans="1:9">
      <c r="A318" s="18"/>
      <c r="C318" s="20" t="s">
        <v>187</v>
      </c>
      <c r="D318" s="20"/>
      <c r="E318" s="18">
        <f>G318*E314</f>
        <v>5.4311557788944729</v>
      </c>
      <c r="F318" s="18">
        <f>E318*(365.25/7)</f>
        <v>283.38994974874373</v>
      </c>
      <c r="G318" s="18">
        <v>0.28140703517587939</v>
      </c>
      <c r="I318" s="18">
        <f>F318*H319</f>
        <v>0.12812093964880406</v>
      </c>
    </row>
    <row r="319" spans="1:9">
      <c r="A319" s="18"/>
      <c r="D319" s="3" t="s">
        <v>188</v>
      </c>
      <c r="H319" s="19">
        <f>B475</f>
        <v>4.5210121164281699E-4</v>
      </c>
    </row>
    <row r="320" spans="1:9">
      <c r="A320" s="18"/>
      <c r="C320" s="20" t="s">
        <v>189</v>
      </c>
      <c r="D320" s="20"/>
      <c r="E320" s="18">
        <f>G320*E314</f>
        <v>5.5281407035175887</v>
      </c>
      <c r="F320" s="18">
        <f>E320*(365.25/7)</f>
        <v>288.4504845656856</v>
      </c>
      <c r="G320" s="18">
        <v>0.28643216080402012</v>
      </c>
      <c r="I320" s="18">
        <f>F320*H321</f>
        <v>5.0480069043998897E-2</v>
      </c>
    </row>
    <row r="321" spans="1:9">
      <c r="A321" s="18"/>
      <c r="C321" s="31"/>
      <c r="D321" s="31" t="s">
        <v>120</v>
      </c>
      <c r="H321" s="19">
        <f>B485</f>
        <v>1.7500427887998099E-4</v>
      </c>
    </row>
    <row r="322" spans="1:9" s="20" customFormat="1">
      <c r="B322" s="20" t="s">
        <v>190</v>
      </c>
      <c r="E322" s="20">
        <f>E47</f>
        <v>37.1</v>
      </c>
      <c r="F322" s="20">
        <f>E322*(365.25/7)</f>
        <v>1935.825</v>
      </c>
      <c r="G322" s="20">
        <v>1.0000000000000002</v>
      </c>
      <c r="H322" s="30"/>
      <c r="I322" s="20">
        <f>SUM(I323,I325,I327,I329)</f>
        <v>0.18261585974861216</v>
      </c>
    </row>
    <row r="323" spans="1:9">
      <c r="A323" s="18"/>
      <c r="C323" s="20" t="s">
        <v>191</v>
      </c>
      <c r="D323" s="20"/>
      <c r="E323" s="18">
        <f>G323*E322</f>
        <v>10.261702127659575</v>
      </c>
      <c r="F323" s="18">
        <f>E323*(365.25/7)</f>
        <v>535.44095744680851</v>
      </c>
      <c r="G323" s="18">
        <v>0.27659574468085107</v>
      </c>
      <c r="I323" s="18">
        <f>F323*H324</f>
        <v>7.9781796013950634E-2</v>
      </c>
    </row>
    <row r="324" spans="1:9">
      <c r="A324" s="18"/>
      <c r="D324" s="3" t="s">
        <v>192</v>
      </c>
      <c r="H324" s="19">
        <f>B553</f>
        <v>1.49002041970008E-4</v>
      </c>
    </row>
    <row r="325" spans="1:9">
      <c r="A325" s="18"/>
      <c r="C325" s="20" t="s">
        <v>193</v>
      </c>
      <c r="D325" s="20"/>
      <c r="E325" s="18">
        <f>G325*E322</f>
        <v>19.170212765957448</v>
      </c>
      <c r="F325" s="18">
        <f>E325*(365.25/7)</f>
        <v>1000.2743161094226</v>
      </c>
      <c r="G325" s="18">
        <v>0.51671732522796354</v>
      </c>
      <c r="I325" s="18">
        <f>F325*H326</f>
        <v>7.8337893289632074E-2</v>
      </c>
    </row>
    <row r="326" spans="1:9">
      <c r="A326" s="18"/>
      <c r="D326" s="3" t="s">
        <v>194</v>
      </c>
      <c r="H326" s="19">
        <f>B552</f>
        <v>7.83164098367817E-5</v>
      </c>
    </row>
    <row r="327" spans="1:9">
      <c r="A327" s="18"/>
      <c r="C327" s="20" t="s">
        <v>195</v>
      </c>
      <c r="D327" s="20"/>
      <c r="E327" s="18">
        <f>G327*E322</f>
        <v>2.5936170212765957</v>
      </c>
      <c r="F327" s="18">
        <f>E327*(365.25/7)</f>
        <v>135.33123100303951</v>
      </c>
      <c r="G327" s="18">
        <v>6.9908814589665649E-2</v>
      </c>
      <c r="I327" s="18">
        <f>F327*H328</f>
        <v>1.0419619087443224E-2</v>
      </c>
    </row>
    <row r="328" spans="1:9">
      <c r="A328" s="18"/>
      <c r="D328" s="3" t="s">
        <v>196</v>
      </c>
      <c r="H328" s="19">
        <f>B536</f>
        <v>7.6993455318596804E-5</v>
      </c>
    </row>
    <row r="329" spans="1:9">
      <c r="A329" s="18"/>
      <c r="C329" s="20" t="s">
        <v>197</v>
      </c>
      <c r="D329" s="20"/>
      <c r="E329" s="18">
        <f>G329*E322</f>
        <v>5.0744680851063837</v>
      </c>
      <c r="F329" s="18">
        <f>E329*(365.25/7)</f>
        <v>264.77849544072956</v>
      </c>
      <c r="G329" s="18">
        <v>0.13677811550151978</v>
      </c>
      <c r="I329" s="18">
        <f>F329*H330</f>
        <v>1.4076551357586228E-2</v>
      </c>
    </row>
    <row r="330" spans="1:9">
      <c r="A330" s="18"/>
      <c r="D330" s="3" t="s">
        <v>198</v>
      </c>
      <c r="H330" s="19">
        <f>B554</f>
        <v>5.3163499302144998E-5</v>
      </c>
    </row>
    <row r="331" spans="1:9" s="20" customFormat="1">
      <c r="B331" s="20" t="s">
        <v>199</v>
      </c>
      <c r="E331" s="20">
        <f>E48</f>
        <v>11</v>
      </c>
      <c r="F331" s="20">
        <f>E331*(365.25/7)</f>
        <v>573.96428571428578</v>
      </c>
      <c r="G331" s="20">
        <v>1.0098039215686276</v>
      </c>
      <c r="H331" s="30"/>
      <c r="I331" s="20">
        <f>SUM(I332:I334,I335)</f>
        <v>0.24591755185164851</v>
      </c>
    </row>
    <row r="332" spans="1:9">
      <c r="A332" s="18"/>
      <c r="C332" s="20" t="s">
        <v>200</v>
      </c>
      <c r="D332" s="20"/>
      <c r="E332" s="18">
        <f>G332*E331</f>
        <v>3.5588235294117649</v>
      </c>
      <c r="F332" s="18">
        <f>E332*(365.25/7)</f>
        <v>185.69432773109244</v>
      </c>
      <c r="G332" s="18">
        <v>0.3235294117647059</v>
      </c>
      <c r="I332" s="18">
        <f>F332*$H$336</f>
        <v>7.8789118554411661E-2</v>
      </c>
    </row>
    <row r="333" spans="1:9">
      <c r="A333" s="18"/>
      <c r="C333" s="20" t="s">
        <v>201</v>
      </c>
      <c r="D333" s="20"/>
      <c r="E333" s="18">
        <f>G333*E331</f>
        <v>3.5588235294117649</v>
      </c>
      <c r="F333" s="18">
        <f>E333*(365.25/7)</f>
        <v>185.69432773109244</v>
      </c>
      <c r="G333" s="18">
        <v>0.3235294117647059</v>
      </c>
      <c r="I333" s="18">
        <f>F333*$H$336</f>
        <v>7.8789118554411661E-2</v>
      </c>
    </row>
    <row r="334" spans="1:9">
      <c r="A334" s="18"/>
      <c r="C334" s="20" t="s">
        <v>202</v>
      </c>
      <c r="D334" s="20"/>
      <c r="E334" s="18">
        <f>G334*E331</f>
        <v>1.1862745098039218</v>
      </c>
      <c r="F334" s="18">
        <f>E334*(365.25/7)</f>
        <v>61.89810924369749</v>
      </c>
      <c r="G334" s="18">
        <v>0.10784313725490198</v>
      </c>
      <c r="I334" s="18">
        <f>F334*$H$336</f>
        <v>2.6263039518137226E-2</v>
      </c>
    </row>
    <row r="335" spans="1:9">
      <c r="A335" s="18"/>
      <c r="C335" s="20" t="s">
        <v>203</v>
      </c>
      <c r="D335" s="20"/>
      <c r="E335" s="18">
        <f>G335*E331</f>
        <v>2.8039215686274512</v>
      </c>
      <c r="F335" s="18">
        <f>E335*(365.25/7)</f>
        <v>146.30462184873952</v>
      </c>
      <c r="G335" s="18">
        <v>0.25490196078431376</v>
      </c>
      <c r="I335" s="18">
        <f>F335*$H$336</f>
        <v>6.2076275224687984E-2</v>
      </c>
    </row>
    <row r="336" spans="1:9">
      <c r="A336" s="18"/>
      <c r="C336" s="20"/>
      <c r="D336" s="31" t="s">
        <v>204</v>
      </c>
      <c r="H336" s="19">
        <f>B471</f>
        <v>4.2429469718917702E-4</v>
      </c>
    </row>
    <row r="337" spans="1:9" s="20" customFormat="1">
      <c r="B337" s="20" t="s">
        <v>205</v>
      </c>
      <c r="E337" s="20">
        <f>E49</f>
        <v>6.5</v>
      </c>
      <c r="F337" s="20">
        <f>E337*(365.25/7)</f>
        <v>339.16071428571428</v>
      </c>
      <c r="G337" s="20">
        <v>1</v>
      </c>
      <c r="H337" s="30"/>
      <c r="I337" s="20">
        <f>F337*H339</f>
        <v>6.8129996136793172E-2</v>
      </c>
    </row>
    <row r="338" spans="1:9">
      <c r="A338" s="18"/>
      <c r="C338" s="20" t="s">
        <v>205</v>
      </c>
      <c r="D338" s="20"/>
      <c r="E338" s="18">
        <f>G338*E337</f>
        <v>6.5</v>
      </c>
      <c r="F338" s="18">
        <f>E338*(365.25/7)</f>
        <v>339.16071428571428</v>
      </c>
      <c r="G338" s="18">
        <v>1</v>
      </c>
    </row>
    <row r="339" spans="1:9">
      <c r="A339" s="18"/>
      <c r="C339" s="20"/>
      <c r="D339" s="31" t="s">
        <v>206</v>
      </c>
      <c r="H339" s="19">
        <f>B509</f>
        <v>2.0087820690045899E-4</v>
      </c>
    </row>
    <row r="340" spans="1:9" s="20" customFormat="1">
      <c r="B340" s="20" t="s">
        <v>207</v>
      </c>
      <c r="E340" s="20">
        <f>(E346-SUM(E343,E337,E331,E322,E314,E304))/2</f>
        <v>4.8500000000000014</v>
      </c>
      <c r="F340" s="20">
        <f>E340*(365.25/7)</f>
        <v>253.06607142857152</v>
      </c>
      <c r="G340" s="20">
        <v>1</v>
      </c>
      <c r="H340" s="30"/>
      <c r="I340" s="20">
        <f>F340*H342</f>
        <v>5.083545865591492E-2</v>
      </c>
    </row>
    <row r="341" spans="1:9">
      <c r="A341" s="18"/>
      <c r="C341" s="20" t="s">
        <v>207</v>
      </c>
      <c r="D341" s="20"/>
      <c r="E341" s="18">
        <f>G341*E340</f>
        <v>4.8500000000000014</v>
      </c>
      <c r="F341" s="18">
        <f>E341*(365.25/7)</f>
        <v>253.06607142857152</v>
      </c>
      <c r="G341" s="18">
        <v>1</v>
      </c>
    </row>
    <row r="342" spans="1:9">
      <c r="A342" s="18"/>
      <c r="C342" s="20"/>
      <c r="D342" s="31" t="s">
        <v>206</v>
      </c>
      <c r="H342" s="19">
        <f>B509</f>
        <v>2.0087820690045899E-4</v>
      </c>
    </row>
    <row r="343" spans="1:9" s="20" customFormat="1">
      <c r="B343" s="20" t="s">
        <v>208</v>
      </c>
      <c r="E343" s="20">
        <f>E51</f>
        <v>2.6</v>
      </c>
      <c r="F343" s="20">
        <f>E343*(365.25/7)</f>
        <v>135.66428571428571</v>
      </c>
      <c r="G343" s="20">
        <v>1</v>
      </c>
      <c r="H343" s="30"/>
      <c r="I343" s="20">
        <f>F343*H345</f>
        <v>2.7251998454717267E-2</v>
      </c>
    </row>
    <row r="344" spans="1:9">
      <c r="A344" s="18"/>
      <c r="C344" s="20" t="s">
        <v>208</v>
      </c>
      <c r="D344" s="20"/>
      <c r="E344" s="18">
        <f>G344*E343</f>
        <v>2.6</v>
      </c>
      <c r="F344" s="18">
        <f>E344*(365.25/7)</f>
        <v>135.66428571428571</v>
      </c>
      <c r="G344" s="18">
        <v>1</v>
      </c>
    </row>
    <row r="345" spans="1:9">
      <c r="A345" s="18"/>
      <c r="C345" s="20"/>
      <c r="D345" s="31" t="s">
        <v>206</v>
      </c>
      <c r="H345" s="19">
        <f>B509</f>
        <v>2.0087820690045899E-4</v>
      </c>
    </row>
    <row r="346" spans="1:9" s="25" customFormat="1">
      <c r="A346" s="25" t="s">
        <v>209</v>
      </c>
      <c r="E346" s="25">
        <f>E43</f>
        <v>100.9</v>
      </c>
      <c r="F346" s="25">
        <f>E346*(365.25/7)</f>
        <v>5264.817857142858</v>
      </c>
      <c r="H346" s="27"/>
      <c r="I346" s="25">
        <f>SUM(I304,I311,I314,I322,I331,I337,I340,I343)</f>
        <v>0.97276456498706365</v>
      </c>
    </row>
    <row r="347" spans="1:9">
      <c r="C347" s="20"/>
      <c r="D347" s="20"/>
      <c r="F347" s="20"/>
    </row>
    <row r="348" spans="1:9" s="20" customFormat="1">
      <c r="A348" s="20" t="s">
        <v>210</v>
      </c>
      <c r="H348" s="30"/>
    </row>
    <row r="349" spans="1:9" s="20" customFormat="1">
      <c r="B349" s="20" t="s">
        <v>211</v>
      </c>
      <c r="E349" s="20">
        <v>0</v>
      </c>
      <c r="F349" s="20">
        <f>E349*(365.25/7)</f>
        <v>0</v>
      </c>
      <c r="G349" s="20">
        <v>1</v>
      </c>
      <c r="H349" s="30"/>
      <c r="I349" s="20">
        <f>F349*H351</f>
        <v>0</v>
      </c>
    </row>
    <row r="350" spans="1:9">
      <c r="C350" s="20" t="s">
        <v>211</v>
      </c>
      <c r="D350" s="20"/>
      <c r="E350" s="18">
        <f>G350*E349</f>
        <v>0</v>
      </c>
      <c r="F350" s="18">
        <f>E350*(365.25/7)</f>
        <v>0</v>
      </c>
      <c r="G350" s="18">
        <v>1</v>
      </c>
    </row>
    <row r="351" spans="1:9">
      <c r="C351" s="20"/>
      <c r="D351" s="31" t="s">
        <v>212</v>
      </c>
      <c r="H351" s="19">
        <f>B545</f>
        <v>5.0201254900354902E-5</v>
      </c>
    </row>
    <row r="352" spans="1:9" s="20" customFormat="1">
      <c r="B352" s="20" t="s">
        <v>213</v>
      </c>
      <c r="E352" s="20">
        <v>0</v>
      </c>
      <c r="F352" s="20">
        <f>E352*(365.25/7)</f>
        <v>0</v>
      </c>
      <c r="G352" s="20">
        <v>1</v>
      </c>
      <c r="H352" s="30"/>
      <c r="I352" s="20">
        <f>F352*H354</f>
        <v>0</v>
      </c>
    </row>
    <row r="353" spans="1:9">
      <c r="C353" s="20" t="s">
        <v>213</v>
      </c>
      <c r="D353" s="20"/>
      <c r="E353" s="18">
        <f>G353*E352</f>
        <v>0</v>
      </c>
      <c r="F353" s="18">
        <f>E353*(365.25/7)</f>
        <v>0</v>
      </c>
      <c r="G353" s="18">
        <v>1</v>
      </c>
    </row>
    <row r="354" spans="1:9">
      <c r="C354" s="20"/>
      <c r="D354" s="31" t="s">
        <v>214</v>
      </c>
      <c r="H354" s="19">
        <f>B546</f>
        <v>6.5532644314399599E-5</v>
      </c>
    </row>
    <row r="355" spans="1:9" s="20" customFormat="1">
      <c r="B355" s="20" t="s">
        <v>215</v>
      </c>
      <c r="E355" s="20">
        <v>0</v>
      </c>
      <c r="F355" s="20">
        <f>E355*(365.25/7)</f>
        <v>0</v>
      </c>
      <c r="G355" s="20">
        <v>1</v>
      </c>
      <c r="H355" s="30"/>
      <c r="I355" s="20">
        <f>F355*H357</f>
        <v>0</v>
      </c>
    </row>
    <row r="356" spans="1:9">
      <c r="C356" s="20" t="s">
        <v>215</v>
      </c>
      <c r="D356" s="20"/>
      <c r="E356" s="18">
        <f>G356*E355</f>
        <v>0</v>
      </c>
      <c r="F356" s="18">
        <f>E356*(365.25/7)</f>
        <v>0</v>
      </c>
      <c r="G356" s="18">
        <v>1</v>
      </c>
    </row>
    <row r="357" spans="1:9">
      <c r="C357" s="20"/>
      <c r="D357" s="31" t="s">
        <v>216</v>
      </c>
      <c r="H357" s="19">
        <f>B547</f>
        <v>1.1039136985490801E-4</v>
      </c>
    </row>
    <row r="358" spans="1:9" s="20" customFormat="1">
      <c r="B358" s="20" t="s">
        <v>217</v>
      </c>
      <c r="E358" s="20">
        <v>0</v>
      </c>
      <c r="F358" s="20">
        <f>E358*(365.25/7)</f>
        <v>0</v>
      </c>
      <c r="G358" s="20">
        <v>1</v>
      </c>
      <c r="H358" s="30"/>
      <c r="I358" s="20">
        <f>F358*H360</f>
        <v>0</v>
      </c>
    </row>
    <row r="359" spans="1:9">
      <c r="C359" s="20" t="s">
        <v>217</v>
      </c>
      <c r="D359" s="20"/>
      <c r="E359" s="18">
        <f>G359*E358</f>
        <v>0</v>
      </c>
      <c r="F359" s="18">
        <f>E359*(365.25/7)</f>
        <v>0</v>
      </c>
      <c r="G359" s="18">
        <v>1</v>
      </c>
    </row>
    <row r="360" spans="1:9">
      <c r="C360" s="20"/>
      <c r="D360" s="31" t="s">
        <v>218</v>
      </c>
      <c r="H360" s="19">
        <f>B548</f>
        <v>1.0301268784132101E-4</v>
      </c>
    </row>
    <row r="361" spans="1:9" s="25" customFormat="1">
      <c r="A361" s="25" t="s">
        <v>219</v>
      </c>
      <c r="E361" s="25">
        <v>0</v>
      </c>
      <c r="F361" s="25">
        <f>E361*(365.25/7)</f>
        <v>0</v>
      </c>
      <c r="H361" s="34"/>
      <c r="I361" s="26">
        <f>SUM(I349,I352,I355,I358)</f>
        <v>0</v>
      </c>
    </row>
    <row r="362" spans="1:9">
      <c r="C362" s="20"/>
      <c r="D362" s="20"/>
      <c r="F362" s="20"/>
    </row>
    <row r="363" spans="1:9" s="20" customFormat="1">
      <c r="A363" s="20" t="s">
        <v>220</v>
      </c>
      <c r="H363" s="30"/>
    </row>
    <row r="364" spans="1:9" s="20" customFormat="1">
      <c r="B364" s="20" t="s">
        <v>221</v>
      </c>
      <c r="E364" s="20">
        <f>E54</f>
        <v>23.2</v>
      </c>
      <c r="F364" s="20">
        <f>E364*(365.25/7)</f>
        <v>1210.5428571428572</v>
      </c>
      <c r="G364" s="20">
        <v>0.98571428571428577</v>
      </c>
      <c r="H364" s="30"/>
      <c r="I364" s="20">
        <f>SUM(I365,I367,I369)</f>
        <v>7.8236517198596089E-2</v>
      </c>
    </row>
    <row r="365" spans="1:9">
      <c r="C365" s="20" t="s">
        <v>222</v>
      </c>
      <c r="D365" s="20"/>
      <c r="E365" s="18">
        <f>G365*E364</f>
        <v>8.3961904761904762</v>
      </c>
      <c r="F365" s="18">
        <f>E365*(365.25/7)</f>
        <v>438.10122448979592</v>
      </c>
      <c r="G365" s="18">
        <v>0.3619047619047619</v>
      </c>
      <c r="I365" s="18">
        <f>F365*H366</f>
        <v>2.7542411513841628E-2</v>
      </c>
    </row>
    <row r="366" spans="1:9">
      <c r="C366" s="20"/>
      <c r="D366" s="31" t="s">
        <v>223</v>
      </c>
      <c r="H366" s="19">
        <f>B556</f>
        <v>6.2867688959137197E-5</v>
      </c>
    </row>
    <row r="367" spans="1:9">
      <c r="C367" s="20" t="s">
        <v>224</v>
      </c>
      <c r="D367" s="20">
        <f>F364-SUM(F365,F369)</f>
        <v>17.293469387755067</v>
      </c>
      <c r="E367" s="18" t="s">
        <v>41</v>
      </c>
      <c r="F367" s="20" t="e">
        <f>E367*(365.25/7)</f>
        <v>#VALUE!</v>
      </c>
      <c r="G367" s="18">
        <v>1.4285714285714235E-2</v>
      </c>
      <c r="I367" s="18">
        <f>D367*H368</f>
        <v>3.2196858385274353E-3</v>
      </c>
    </row>
    <row r="368" spans="1:9">
      <c r="C368" s="20"/>
      <c r="D368" s="31" t="s">
        <v>116</v>
      </c>
      <c r="F368" s="20"/>
      <c r="H368" s="19">
        <f>B482</f>
        <v>1.86179289206548E-4</v>
      </c>
    </row>
    <row r="369" spans="1:9">
      <c r="C369" s="20" t="s">
        <v>225</v>
      </c>
      <c r="D369" s="20"/>
      <c r="E369" s="18">
        <f>G369*E364</f>
        <v>14.472380952380952</v>
      </c>
      <c r="F369" s="18">
        <f>E369*(365.25/7)</f>
        <v>755.14816326530615</v>
      </c>
      <c r="G369" s="18">
        <v>0.62380952380952381</v>
      </c>
      <c r="I369" s="18">
        <f>F369*H370</f>
        <v>4.7474419846227023E-2</v>
      </c>
    </row>
    <row r="370" spans="1:9">
      <c r="C370" s="20"/>
      <c r="D370" s="29" t="s">
        <v>223</v>
      </c>
      <c r="H370" s="19">
        <f>B556</f>
        <v>6.2867688959137197E-5</v>
      </c>
    </row>
    <row r="371" spans="1:9" s="20" customFormat="1">
      <c r="B371" s="20" t="s">
        <v>226</v>
      </c>
      <c r="E371" s="20" t="s">
        <v>41</v>
      </c>
      <c r="F371" s="20" t="e">
        <f>E371*(365.25/7)</f>
        <v>#VALUE!</v>
      </c>
      <c r="G371" s="20">
        <v>1</v>
      </c>
      <c r="H371" s="30"/>
      <c r="I371" s="20">
        <f>0</f>
        <v>0</v>
      </c>
    </row>
    <row r="372" spans="1:9">
      <c r="C372" s="20" t="s">
        <v>226</v>
      </c>
      <c r="D372" s="20"/>
      <c r="E372" s="18" t="s">
        <v>41</v>
      </c>
      <c r="F372" s="20" t="e">
        <f>E372*(365.25/7)</f>
        <v>#VALUE!</v>
      </c>
      <c r="G372" s="18">
        <v>1</v>
      </c>
    </row>
    <row r="373" spans="1:9" s="20" customFormat="1">
      <c r="B373" s="20" t="s">
        <v>227</v>
      </c>
      <c r="E373" s="20">
        <f>E56</f>
        <v>15.6</v>
      </c>
      <c r="F373" s="20">
        <f>E373*(365.25/7)</f>
        <v>813.98571428571427</v>
      </c>
      <c r="G373" s="20">
        <v>0.99310344827586206</v>
      </c>
      <c r="H373" s="30"/>
      <c r="I373" s="20">
        <f>SUM(I374,I375)</f>
        <v>0.14146856237512817</v>
      </c>
    </row>
    <row r="374" spans="1:9">
      <c r="C374" s="20" t="s">
        <v>228</v>
      </c>
      <c r="D374" s="20"/>
      <c r="E374" s="18">
        <f>G374*E373</f>
        <v>3.3351724137931034</v>
      </c>
      <c r="F374" s="18">
        <f>E374*(365.25/7)</f>
        <v>174.02453201970442</v>
      </c>
      <c r="G374" s="18">
        <v>0.21379310344827587</v>
      </c>
      <c r="I374" s="18">
        <f>F374*H376</f>
        <v>3.0455037733534536E-2</v>
      </c>
    </row>
    <row r="375" spans="1:9">
      <c r="C375" s="20" t="s">
        <v>229</v>
      </c>
      <c r="D375" s="20"/>
      <c r="E375" s="18">
        <f>G375*E373</f>
        <v>12.157241379310344</v>
      </c>
      <c r="F375" s="18">
        <f>E375*(365.25/7)</f>
        <v>634.347487684729</v>
      </c>
      <c r="G375" s="18">
        <v>0.77931034482758621</v>
      </c>
      <c r="I375" s="18">
        <f>F375*H376</f>
        <v>0.11101352464159363</v>
      </c>
    </row>
    <row r="376" spans="1:9">
      <c r="C376" s="20"/>
      <c r="D376" s="31" t="s">
        <v>120</v>
      </c>
      <c r="H376" s="19">
        <f>B485</f>
        <v>1.7500427887998099E-4</v>
      </c>
      <c r="I376" s="33"/>
    </row>
    <row r="377" spans="1:9" s="20" customFormat="1">
      <c r="B377" s="20" t="s">
        <v>230</v>
      </c>
      <c r="E377" s="20">
        <f>E57</f>
        <v>45.9</v>
      </c>
      <c r="F377" s="20">
        <f>E377*(365.25/7)</f>
        <v>2394.9964285714286</v>
      </c>
      <c r="G377" s="20">
        <v>0.99760191846522783</v>
      </c>
      <c r="H377" s="30"/>
      <c r="I377" s="20">
        <f>SUM(I378,I380,I381,I382,I383,I384,I385)</f>
        <v>9.8053840071418152E-2</v>
      </c>
    </row>
    <row r="378" spans="1:9">
      <c r="A378" s="18"/>
      <c r="C378" s="20" t="s">
        <v>231</v>
      </c>
      <c r="D378" s="20"/>
      <c r="E378" s="18">
        <f>G378*E377</f>
        <v>7.5949640287769782</v>
      </c>
      <c r="F378" s="18">
        <f>E378*(365.25/7)</f>
        <v>396.29437307297019</v>
      </c>
      <c r="G378" s="18">
        <v>0.16546762589928057</v>
      </c>
      <c r="I378" s="18">
        <f>F378*H379</f>
        <v>1.5693474624634721E-2</v>
      </c>
    </row>
    <row r="379" spans="1:9">
      <c r="A379" s="18"/>
      <c r="C379" s="20"/>
      <c r="D379" s="3" t="s">
        <v>231</v>
      </c>
      <c r="H379" s="19">
        <f>B524</f>
        <v>3.9600548710655201E-5</v>
      </c>
    </row>
    <row r="380" spans="1:9">
      <c r="A380" s="18"/>
      <c r="C380" s="20" t="s">
        <v>232</v>
      </c>
      <c r="D380" s="20"/>
      <c r="E380" s="18">
        <f>G380*E377</f>
        <v>2.9719424460431654</v>
      </c>
      <c r="F380" s="18">
        <f t="shared" ref="F380:F385" si="2">E380*(365.25/7)</f>
        <v>155.07171120246659</v>
      </c>
      <c r="G380" s="18">
        <v>6.4748201438848921E-2</v>
      </c>
      <c r="I380" s="18">
        <f>F380*H386</f>
        <v>6.4084434209312749E-3</v>
      </c>
    </row>
    <row r="381" spans="1:9">
      <c r="A381" s="18"/>
      <c r="C381" s="20" t="s">
        <v>233</v>
      </c>
      <c r="D381" s="20"/>
      <c r="E381" s="18">
        <f>G381*E377</f>
        <v>2.3115107913669064</v>
      </c>
      <c r="F381" s="18">
        <f t="shared" si="2"/>
        <v>120.6113309352518</v>
      </c>
      <c r="G381" s="18">
        <v>5.0359712230215826E-2</v>
      </c>
      <c r="I381" s="18">
        <f>F381*H386</f>
        <v>4.9843448829465474E-3</v>
      </c>
    </row>
    <row r="382" spans="1:9">
      <c r="A382" s="18"/>
      <c r="C382" s="20" t="s">
        <v>234</v>
      </c>
      <c r="D382" s="20"/>
      <c r="E382" s="18">
        <f>G382*E377</f>
        <v>7.5949640287769782</v>
      </c>
      <c r="F382" s="18">
        <f t="shared" si="2"/>
        <v>396.29437307297019</v>
      </c>
      <c r="G382" s="18">
        <v>0.16546762589928057</v>
      </c>
      <c r="I382" s="18">
        <f>F382*$H$386</f>
        <v>1.6377133186824371E-2</v>
      </c>
    </row>
    <row r="383" spans="1:9">
      <c r="A383" s="18"/>
      <c r="C383" s="20" t="s">
        <v>235</v>
      </c>
      <c r="D383" s="20"/>
      <c r="E383" s="18">
        <f>G383*E377</f>
        <v>10.016546762589927</v>
      </c>
      <c r="F383" s="18">
        <f t="shared" si="2"/>
        <v>522.64910071942438</v>
      </c>
      <c r="G383" s="18">
        <v>0.21822541966426856</v>
      </c>
      <c r="I383" s="18">
        <f>F383*H386</f>
        <v>2.1598827826101702E-2</v>
      </c>
    </row>
    <row r="384" spans="1:9">
      <c r="A384" s="18"/>
      <c r="C384" s="20" t="s">
        <v>236</v>
      </c>
      <c r="D384" s="20"/>
      <c r="E384" s="18">
        <f>G384*E377</f>
        <v>12.438129496402876</v>
      </c>
      <c r="F384" s="18">
        <f t="shared" si="2"/>
        <v>649.00382836587869</v>
      </c>
      <c r="G384" s="18">
        <v>0.27098321342925658</v>
      </c>
      <c r="I384" s="18">
        <f>F384*H386</f>
        <v>2.682052246537904E-2</v>
      </c>
    </row>
    <row r="385" spans="1:9">
      <c r="A385" s="18"/>
      <c r="C385" s="20" t="s">
        <v>237</v>
      </c>
      <c r="D385" s="20"/>
      <c r="E385" s="18">
        <f>G385*E377</f>
        <v>2.8618705035971224</v>
      </c>
      <c r="F385" s="18">
        <f t="shared" si="2"/>
        <v>149.32831449126414</v>
      </c>
      <c r="G385" s="18">
        <v>6.235011990407674E-2</v>
      </c>
      <c r="I385" s="18">
        <f>F385*H386</f>
        <v>6.1710936646004874E-3</v>
      </c>
    </row>
    <row r="386" spans="1:9">
      <c r="A386" s="18"/>
      <c r="C386" s="20"/>
      <c r="D386" s="3" t="s">
        <v>238</v>
      </c>
      <c r="H386" s="19">
        <f>B525</f>
        <v>4.1325676819056998E-5</v>
      </c>
    </row>
    <row r="387" spans="1:9" s="20" customFormat="1">
      <c r="B387" s="20" t="s">
        <v>239</v>
      </c>
      <c r="E387" s="20">
        <f>E58</f>
        <v>6.8</v>
      </c>
      <c r="F387" s="20">
        <f>E387*(365.25/7)</f>
        <v>354.81428571428575</v>
      </c>
      <c r="G387" s="20">
        <v>1</v>
      </c>
      <c r="H387" s="30"/>
      <c r="I387" s="20">
        <f>F387*H390</f>
        <v>1.3679062522052162E-2</v>
      </c>
    </row>
    <row r="388" spans="1:9">
      <c r="A388" s="18"/>
      <c r="C388" s="20" t="s">
        <v>240</v>
      </c>
      <c r="D388" s="20"/>
      <c r="E388" s="18">
        <f>G388*E387</f>
        <v>6.8</v>
      </c>
      <c r="F388" s="18">
        <f>E388*(365.25/7)</f>
        <v>354.81428571428575</v>
      </c>
      <c r="G388" s="18">
        <v>1</v>
      </c>
    </row>
    <row r="389" spans="1:9">
      <c r="A389" s="18"/>
      <c r="C389" s="20" t="s">
        <v>241</v>
      </c>
      <c r="D389" s="20"/>
      <c r="E389" s="18" t="s">
        <v>242</v>
      </c>
      <c r="F389" s="18" t="e">
        <f>E389*(365.25/7)</f>
        <v>#VALUE!</v>
      </c>
    </row>
    <row r="390" spans="1:9">
      <c r="A390" s="18"/>
      <c r="C390" s="20"/>
      <c r="D390" s="31" t="s">
        <v>243</v>
      </c>
      <c r="H390" s="19">
        <f>B523</f>
        <v>3.8552738919501202E-5</v>
      </c>
    </row>
    <row r="391" spans="1:9" s="20" customFormat="1">
      <c r="B391" s="20" t="s">
        <v>244</v>
      </c>
      <c r="E391" s="20">
        <f>E400-SUM(E364,E373,E377,E387)</f>
        <v>7.0000000000000142</v>
      </c>
      <c r="F391" s="20">
        <f>E391*(365.25/7)</f>
        <v>365.25000000000074</v>
      </c>
      <c r="G391" s="20">
        <v>1</v>
      </c>
      <c r="H391" s="30"/>
      <c r="I391" s="20">
        <f>SUM(I392,I394,I398)</f>
        <v>2.9573875355177647E-2</v>
      </c>
    </row>
    <row r="392" spans="1:9">
      <c r="A392" s="18"/>
      <c r="C392" s="20" t="s">
        <v>245</v>
      </c>
      <c r="D392" s="20"/>
      <c r="E392" s="18">
        <f>G392*E391</f>
        <v>1.2962962962962989</v>
      </c>
      <c r="F392" s="18">
        <f>E392*(365.25/7)</f>
        <v>67.638888888889028</v>
      </c>
      <c r="G392" s="18">
        <v>0.1851851851851852</v>
      </c>
      <c r="I392" s="18">
        <f>F392*H393</f>
        <v>6.6597675695263155E-3</v>
      </c>
    </row>
    <row r="393" spans="1:9">
      <c r="A393" s="18"/>
      <c r="C393" s="20"/>
      <c r="D393" s="31" t="s">
        <v>246</v>
      </c>
      <c r="H393" s="19">
        <f>B557</f>
        <v>9.8460629364659905E-5</v>
      </c>
    </row>
    <row r="394" spans="1:9">
      <c r="C394" s="20" t="s">
        <v>247</v>
      </c>
      <c r="D394" s="20"/>
      <c r="E394" s="18">
        <f>G394*E391</f>
        <v>1.469135802469139</v>
      </c>
      <c r="F394" s="18">
        <f>E394*(365.25/7)</f>
        <v>76.657407407407575</v>
      </c>
      <c r="G394" s="18">
        <v>0.20987654320987656</v>
      </c>
      <c r="I394" s="18">
        <f>F394*H395</f>
        <v>5.9021186720617071E-3</v>
      </c>
    </row>
    <row r="395" spans="1:9">
      <c r="C395" s="20"/>
      <c r="D395" s="31" t="s">
        <v>196</v>
      </c>
      <c r="H395" s="19">
        <f>B536</f>
        <v>7.6993455318596804E-5</v>
      </c>
    </row>
    <row r="396" spans="1:9">
      <c r="C396" s="20" t="s">
        <v>248</v>
      </c>
      <c r="D396" s="32">
        <f>F391-SUM(F392,F394,F398)</f>
        <v>0</v>
      </c>
      <c r="E396" s="18" t="s">
        <v>41</v>
      </c>
      <c r="F396" s="18" t="e">
        <f>E396*(365.25/7)</f>
        <v>#VALUE!</v>
      </c>
      <c r="G396" s="18">
        <v>0</v>
      </c>
      <c r="I396" s="18">
        <v>0</v>
      </c>
    </row>
    <row r="397" spans="1:9">
      <c r="C397" s="20"/>
      <c r="D397" s="31" t="s">
        <v>248</v>
      </c>
      <c r="H397" s="19">
        <f>B531</f>
        <v>1.15280506405685E-4</v>
      </c>
    </row>
    <row r="398" spans="1:9">
      <c r="C398" s="20" t="s">
        <v>249</v>
      </c>
      <c r="D398" s="20"/>
      <c r="E398" s="18">
        <f>G398*E391</f>
        <v>4.2345679012345769</v>
      </c>
      <c r="F398" s="18">
        <f>E398*(365.25/7)</f>
        <v>220.95370370370418</v>
      </c>
      <c r="G398" s="18">
        <v>0.60493827160493829</v>
      </c>
      <c r="I398" s="18">
        <f>F398*H399</f>
        <v>1.7011989113589625E-2</v>
      </c>
    </row>
    <row r="399" spans="1:9">
      <c r="C399" s="20"/>
      <c r="D399" s="31" t="s">
        <v>196</v>
      </c>
      <c r="H399" s="19">
        <f>B536</f>
        <v>7.6993455318596804E-5</v>
      </c>
    </row>
    <row r="400" spans="1:9" s="25" customFormat="1">
      <c r="A400" s="25" t="s">
        <v>250</v>
      </c>
      <c r="E400" s="25">
        <f>E53</f>
        <v>98.5</v>
      </c>
      <c r="F400" s="25">
        <f>E400*(365.25/7)</f>
        <v>5139.5892857142862</v>
      </c>
      <c r="H400" s="27"/>
      <c r="I400" s="25">
        <f>SUM(I364,I371,I373,I377,I387,I391)</f>
        <v>0.36101185752237219</v>
      </c>
    </row>
    <row r="401" spans="1:9">
      <c r="C401" s="20"/>
      <c r="D401" s="20"/>
      <c r="F401" s="20"/>
    </row>
    <row r="402" spans="1:9" s="20" customFormat="1">
      <c r="A402" s="20" t="s">
        <v>251</v>
      </c>
      <c r="H402" s="30"/>
    </row>
    <row r="403" spans="1:9" s="20" customFormat="1">
      <c r="B403" s="20" t="s">
        <v>252</v>
      </c>
      <c r="E403" s="20">
        <f>E61</f>
        <v>71.400000000000006</v>
      </c>
      <c r="F403" s="20">
        <f>E403*(365.25/7)</f>
        <v>3725.5500000000006</v>
      </c>
      <c r="G403" s="20">
        <v>0.9659574468085107</v>
      </c>
      <c r="H403" s="30"/>
      <c r="I403" s="20">
        <f>F403*H408</f>
        <v>0.14363015648154773</v>
      </c>
    </row>
    <row r="404" spans="1:9">
      <c r="C404" s="20" t="s">
        <v>253</v>
      </c>
      <c r="D404" s="20"/>
      <c r="E404" s="18">
        <f>G404*E403</f>
        <v>65.728510638297891</v>
      </c>
      <c r="F404" s="18">
        <f>E404*(365.25/7)</f>
        <v>3429.6197872340435</v>
      </c>
      <c r="G404" s="18">
        <v>0.92056737588652493</v>
      </c>
    </row>
    <row r="405" spans="1:9">
      <c r="C405" s="20" t="s">
        <v>254</v>
      </c>
      <c r="D405" s="20"/>
      <c r="E405" s="18">
        <f>G405*E403</f>
        <v>3.2408510638297878</v>
      </c>
      <c r="F405" s="18">
        <f>E405*(365.25/7)</f>
        <v>169.10297872340431</v>
      </c>
      <c r="G405" s="18">
        <v>4.5390070921985819E-2</v>
      </c>
    </row>
    <row r="406" spans="1:9">
      <c r="C406" s="20" t="s">
        <v>255</v>
      </c>
      <c r="D406" s="20"/>
      <c r="E406" s="18" t="s">
        <v>41</v>
      </c>
      <c r="F406" s="18" t="e">
        <f>E406*(365.25/7)</f>
        <v>#VALUE!</v>
      </c>
      <c r="G406" s="18">
        <v>3.40425531914893E-2</v>
      </c>
    </row>
    <row r="407" spans="1:9">
      <c r="C407" s="20" t="s">
        <v>256</v>
      </c>
      <c r="D407" s="20"/>
      <c r="E407" s="18">
        <f>G407*E403</f>
        <v>2.228085106382979</v>
      </c>
      <c r="F407" s="18">
        <f>E407*(365.25/7)</f>
        <v>116.25829787234045</v>
      </c>
      <c r="G407" s="18">
        <v>3.1205673758865252E-2</v>
      </c>
    </row>
    <row r="408" spans="1:9">
      <c r="C408" s="20"/>
      <c r="D408" s="31" t="s">
        <v>243</v>
      </c>
      <c r="H408" s="19">
        <f>B523</f>
        <v>3.8552738919501202E-5</v>
      </c>
    </row>
    <row r="409" spans="1:9" s="20" customFormat="1">
      <c r="B409" s="20" t="s">
        <v>257</v>
      </c>
      <c r="E409" s="20">
        <f>E62</f>
        <v>13</v>
      </c>
      <c r="F409" s="20">
        <f>E409*(365.25/7)</f>
        <v>678.32142857142856</v>
      </c>
      <c r="G409" s="20">
        <v>1</v>
      </c>
      <c r="H409" s="30"/>
      <c r="I409" s="20">
        <f>F409*H411</f>
        <v>2.615114893921737E-2</v>
      </c>
    </row>
    <row r="410" spans="1:9">
      <c r="C410" s="20" t="s">
        <v>257</v>
      </c>
      <c r="D410" s="20"/>
      <c r="E410" s="18">
        <f>G410*E409</f>
        <v>13</v>
      </c>
      <c r="F410" s="18">
        <f>E410*(365.25/7)</f>
        <v>678.32142857142856</v>
      </c>
      <c r="G410" s="18">
        <v>1</v>
      </c>
    </row>
    <row r="411" spans="1:9">
      <c r="C411" s="20"/>
      <c r="D411" s="31" t="s">
        <v>243</v>
      </c>
      <c r="H411" s="19">
        <f>B523</f>
        <v>3.8552738919501202E-5</v>
      </c>
    </row>
    <row r="412" spans="1:9" s="20" customFormat="1">
      <c r="B412" s="20" t="s">
        <v>258</v>
      </c>
      <c r="E412" s="20">
        <f>E63</f>
        <v>3.6</v>
      </c>
      <c r="F412" s="20">
        <f>E412*(365.25/7)</f>
        <v>187.84285714285716</v>
      </c>
      <c r="G412" s="20">
        <v>1</v>
      </c>
      <c r="H412" s="30"/>
      <c r="I412" s="20">
        <f>0</f>
        <v>0</v>
      </c>
    </row>
    <row r="413" spans="1:9">
      <c r="C413" s="20" t="s">
        <v>258</v>
      </c>
      <c r="D413" s="20"/>
      <c r="E413" s="18">
        <f>G413*E412</f>
        <v>3.6</v>
      </c>
      <c r="F413" s="18">
        <f>E413*(365.25/7)</f>
        <v>187.84285714285716</v>
      </c>
      <c r="G413" s="18">
        <v>1</v>
      </c>
    </row>
    <row r="414" spans="1:9" s="20" customFormat="1">
      <c r="B414" s="20" t="s">
        <v>259</v>
      </c>
      <c r="E414" s="20">
        <f>E424-SUM(E418,E412,E409,E403)</f>
        <v>1.3999999999999915</v>
      </c>
      <c r="F414" s="20">
        <f>E414*(365.25/7)</f>
        <v>73.049999999999557</v>
      </c>
      <c r="G414" s="20">
        <v>1</v>
      </c>
      <c r="H414" s="30"/>
      <c r="I414" s="20">
        <f>F414*AVERAGE(H416:H417)</f>
        <v>8.4359608963475441E-3</v>
      </c>
    </row>
    <row r="415" spans="1:9">
      <c r="C415" s="20" t="s">
        <v>259</v>
      </c>
      <c r="D415" s="20"/>
      <c r="E415" s="18">
        <f>G415*E414</f>
        <v>1.3999999999999915</v>
      </c>
      <c r="F415" s="18">
        <f>E415*(365.25/7)</f>
        <v>73.049999999999557</v>
      </c>
      <c r="G415" s="18">
        <v>1</v>
      </c>
    </row>
    <row r="416" spans="1:9">
      <c r="C416" s="20"/>
      <c r="D416" s="1" t="s">
        <v>90</v>
      </c>
      <c r="H416" s="19">
        <f>B541</f>
        <v>1.5141898909884401E-4</v>
      </c>
    </row>
    <row r="417" spans="1:12">
      <c r="C417" s="20"/>
      <c r="D417" s="1" t="s">
        <v>260</v>
      </c>
      <c r="H417" s="19">
        <f>B542</f>
        <v>7.9545032703964901E-5</v>
      </c>
    </row>
    <row r="418" spans="1:12" s="20" customFormat="1">
      <c r="B418" s="20" t="s">
        <v>261</v>
      </c>
      <c r="E418" s="20">
        <f>E65</f>
        <v>8.1999999999999993</v>
      </c>
      <c r="F418" s="20">
        <f>E418*(365.25/7)</f>
        <v>427.8642857142857</v>
      </c>
      <c r="G418" s="20">
        <v>1</v>
      </c>
      <c r="H418" s="30"/>
      <c r="I418" s="20">
        <f>F418*AVERAGE(H420:H422)</f>
        <v>0.30433363741708325</v>
      </c>
    </row>
    <row r="419" spans="1:12">
      <c r="C419" s="20" t="s">
        <v>261</v>
      </c>
      <c r="D419" s="20"/>
      <c r="E419" s="18">
        <f>G419*E418</f>
        <v>8.1999999999999993</v>
      </c>
      <c r="F419" s="18">
        <f>E419*(365.25/7)</f>
        <v>427.8642857142857</v>
      </c>
      <c r="G419" s="18">
        <v>1</v>
      </c>
    </row>
    <row r="420" spans="1:12">
      <c r="C420" s="20"/>
      <c r="D420" s="3" t="s">
        <v>194</v>
      </c>
      <c r="H420" s="19">
        <f>B552</f>
        <v>7.83164098367817E-5</v>
      </c>
    </row>
    <row r="421" spans="1:12">
      <c r="C421" s="20"/>
      <c r="D421" s="29" t="s">
        <v>153</v>
      </c>
      <c r="H421" s="19">
        <f>B511</f>
        <v>1.8306230266686399E-3</v>
      </c>
    </row>
    <row r="422" spans="1:12">
      <c r="C422" s="20"/>
      <c r="D422" s="28" t="s">
        <v>262</v>
      </c>
      <c r="F422" s="20"/>
      <c r="H422" s="19">
        <f>B510</f>
        <v>2.2491688835017299E-4</v>
      </c>
    </row>
    <row r="423" spans="1:12">
      <c r="C423" s="20"/>
      <c r="D423" s="20"/>
    </row>
    <row r="424" spans="1:12" s="25" customFormat="1">
      <c r="A424" s="25" t="s">
        <v>263</v>
      </c>
      <c r="E424" s="25">
        <f>E60</f>
        <v>97.6</v>
      </c>
      <c r="F424" s="25">
        <f>E424*(365.25/7)</f>
        <v>5092.6285714285714</v>
      </c>
      <c r="H424" s="27"/>
      <c r="I424" s="25">
        <f>SUM(I403,I409,I412,I414,I418)</f>
        <v>0.48255090373419585</v>
      </c>
    </row>
    <row r="425" spans="1:12">
      <c r="F425" s="20"/>
    </row>
    <row r="426" spans="1:12" s="25" customFormat="1">
      <c r="A426" s="25" t="s">
        <v>264</v>
      </c>
      <c r="E426" s="25">
        <v>0</v>
      </c>
      <c r="F426" s="25">
        <f>E426*(365.25/7)</f>
        <v>0</v>
      </c>
      <c r="H426" s="27"/>
      <c r="I426" s="25">
        <f>0</f>
        <v>0</v>
      </c>
    </row>
    <row r="427" spans="1:12">
      <c r="F427" s="20"/>
    </row>
    <row r="428" spans="1:12" s="25" customFormat="1">
      <c r="A428" s="25" t="s">
        <v>265</v>
      </c>
      <c r="E428" s="25">
        <f>E3</f>
        <v>1008</v>
      </c>
      <c r="F428" s="25">
        <f>E428*(365.25/7)</f>
        <v>52596</v>
      </c>
      <c r="H428" s="27"/>
      <c r="I428" s="26">
        <f>SUM(I424,I400,I361,I346,I301,I289,I251,I234,I200,I154,I135,I122)</f>
        <v>21.426469228868655</v>
      </c>
    </row>
    <row r="431" spans="1:12" s="21" customFormat="1">
      <c r="A431" s="20" t="s">
        <v>266</v>
      </c>
      <c r="B431" s="20" t="s">
        <v>381</v>
      </c>
      <c r="C431" s="20" t="s">
        <v>296</v>
      </c>
      <c r="D431" s="18"/>
      <c r="E431" s="18"/>
      <c r="F431" s="18"/>
      <c r="G431" s="18"/>
      <c r="H431" s="19"/>
      <c r="I431" s="18"/>
      <c r="J431" s="18"/>
      <c r="K431" s="18"/>
      <c r="L431" s="18"/>
    </row>
    <row r="432" spans="1:12" s="21" customFormat="1">
      <c r="A432" s="20" t="s">
        <v>268</v>
      </c>
      <c r="B432" s="18">
        <f>I122</f>
        <v>6.8893888164262904</v>
      </c>
      <c r="C432" s="18">
        <v>6.2886743059876515</v>
      </c>
      <c r="D432" s="18"/>
      <c r="E432" s="18"/>
      <c r="F432" s="18"/>
      <c r="G432" s="18"/>
      <c r="H432" s="19"/>
      <c r="I432" s="18"/>
      <c r="J432" s="18"/>
      <c r="K432" s="18"/>
      <c r="L432" s="18"/>
    </row>
    <row r="433" spans="1:12" s="21" customFormat="1">
      <c r="A433" s="20" t="s">
        <v>269</v>
      </c>
      <c r="B433" s="18">
        <f>I135</f>
        <v>0.49491896469408531</v>
      </c>
      <c r="C433" s="18">
        <v>0.47695342000370855</v>
      </c>
      <c r="D433" s="18"/>
      <c r="E433" s="18"/>
      <c r="F433" s="18"/>
      <c r="G433" s="18"/>
      <c r="H433" s="19"/>
      <c r="I433" s="18"/>
      <c r="J433" s="18"/>
      <c r="K433" s="18"/>
      <c r="L433" s="18"/>
    </row>
    <row r="434" spans="1:12" s="21" customFormat="1">
      <c r="A434" s="20" t="s">
        <v>270</v>
      </c>
      <c r="B434" s="18">
        <f>I154</f>
        <v>0.4776310567149103</v>
      </c>
      <c r="C434" s="18">
        <v>1.0573878879794114</v>
      </c>
      <c r="D434" s="18"/>
      <c r="E434" s="18"/>
      <c r="F434" s="18"/>
      <c r="G434" s="18"/>
      <c r="H434" s="19"/>
      <c r="I434" s="18"/>
      <c r="J434" s="18"/>
      <c r="K434" s="18"/>
      <c r="L434" s="18"/>
    </row>
    <row r="435" spans="1:12" s="21" customFormat="1">
      <c r="A435" s="20" t="s">
        <v>271</v>
      </c>
      <c r="B435" s="18">
        <f>I200</f>
        <v>4.6620232657112144</v>
      </c>
      <c r="C435" s="18">
        <v>4.6912706630914327</v>
      </c>
      <c r="D435" s="18"/>
      <c r="E435" s="18"/>
      <c r="F435" s="18"/>
      <c r="G435" s="18"/>
      <c r="H435" s="19"/>
      <c r="I435" s="18"/>
      <c r="J435" s="18"/>
      <c r="K435" s="18"/>
      <c r="L435" s="18"/>
    </row>
    <row r="436" spans="1:12" s="21" customFormat="1">
      <c r="A436" s="20" t="s">
        <v>272</v>
      </c>
      <c r="B436" s="18">
        <f>I234</f>
        <v>0.5144073150869638</v>
      </c>
      <c r="C436" s="18">
        <v>0.76488209601336243</v>
      </c>
      <c r="D436" s="18"/>
      <c r="E436" s="18"/>
      <c r="F436" s="18"/>
      <c r="G436" s="18"/>
      <c r="H436" s="19"/>
      <c r="I436" s="18"/>
      <c r="J436" s="18"/>
      <c r="K436" s="18"/>
      <c r="L436" s="18"/>
    </row>
    <row r="437" spans="1:12" s="21" customFormat="1">
      <c r="A437" s="20" t="s">
        <v>273</v>
      </c>
      <c r="B437" s="18">
        <f>I251</f>
        <v>0.12601902216084013</v>
      </c>
      <c r="C437" s="18">
        <v>0.12964111787169974</v>
      </c>
      <c r="D437" s="18"/>
      <c r="E437" s="18"/>
      <c r="F437" s="18"/>
      <c r="G437" s="18"/>
      <c r="H437" s="19"/>
      <c r="I437" s="18"/>
      <c r="J437" s="18"/>
      <c r="K437" s="18"/>
      <c r="L437" s="18"/>
    </row>
    <row r="438" spans="1:12" s="21" customFormat="1">
      <c r="A438" s="20" t="s">
        <v>274</v>
      </c>
      <c r="B438" s="18">
        <f>I289</f>
        <v>6.3457108109915072</v>
      </c>
      <c r="C438" s="18">
        <v>5.3098370841474249</v>
      </c>
      <c r="D438" s="18"/>
      <c r="E438" s="18"/>
      <c r="F438" s="20"/>
      <c r="G438" s="23"/>
      <c r="H438" s="19"/>
      <c r="I438" s="18"/>
      <c r="J438" s="18"/>
      <c r="K438" s="18"/>
      <c r="L438" s="18"/>
    </row>
    <row r="439" spans="1:12" s="21" customFormat="1">
      <c r="A439" s="20" t="s">
        <v>276</v>
      </c>
      <c r="B439" s="18">
        <f>I301</f>
        <v>0.10004265083921002</v>
      </c>
      <c r="C439" s="18">
        <v>9.1876635640713952E-2</v>
      </c>
      <c r="D439" s="18"/>
      <c r="E439" s="18"/>
      <c r="F439" s="18"/>
      <c r="G439" s="18"/>
      <c r="H439" s="19"/>
      <c r="I439" s="18"/>
      <c r="J439" s="18"/>
      <c r="K439" s="18"/>
      <c r="L439" s="18"/>
    </row>
    <row r="440" spans="1:12" s="21" customFormat="1">
      <c r="A440" s="20" t="s">
        <v>277</v>
      </c>
      <c r="B440" s="21">
        <f>I346</f>
        <v>0.97276456498706365</v>
      </c>
      <c r="C440" s="18">
        <v>0.96542231057705852</v>
      </c>
      <c r="D440" s="18"/>
      <c r="E440" s="18"/>
      <c r="F440" s="18"/>
      <c r="G440" s="18"/>
      <c r="H440" s="19"/>
      <c r="I440" s="18"/>
      <c r="J440" s="18"/>
      <c r="K440" s="18"/>
      <c r="L440" s="18"/>
    </row>
    <row r="441" spans="1:12" s="21" customFormat="1">
      <c r="A441" s="20" t="s">
        <v>278</v>
      </c>
      <c r="B441" s="21">
        <f>I361</f>
        <v>0</v>
      </c>
      <c r="C441" s="18">
        <v>0</v>
      </c>
      <c r="D441" s="18"/>
      <c r="E441" s="18"/>
      <c r="F441" s="18"/>
      <c r="G441" s="18"/>
      <c r="H441" s="19"/>
      <c r="I441" s="18"/>
      <c r="J441" s="18"/>
      <c r="K441" s="18"/>
      <c r="L441" s="18"/>
    </row>
    <row r="442" spans="1:12" s="21" customFormat="1">
      <c r="A442" s="20" t="s">
        <v>279</v>
      </c>
      <c r="B442" s="18">
        <f>I400</f>
        <v>0.36101185752237219</v>
      </c>
      <c r="C442" s="18">
        <v>0.33607349339647852</v>
      </c>
      <c r="D442" s="18"/>
      <c r="E442" s="18"/>
      <c r="F442" s="18"/>
      <c r="G442" s="18"/>
      <c r="H442" s="19"/>
      <c r="I442" s="18"/>
      <c r="J442" s="18"/>
      <c r="K442" s="18"/>
      <c r="L442" s="18"/>
    </row>
    <row r="443" spans="1:12" s="21" customFormat="1">
      <c r="A443" s="20" t="s">
        <v>280</v>
      </c>
      <c r="B443" s="18">
        <f>I424</f>
        <v>0.48255090373419585</v>
      </c>
      <c r="C443" s="18">
        <v>0.44752421922903396</v>
      </c>
      <c r="D443" s="18"/>
      <c r="E443" s="18"/>
      <c r="F443" s="18"/>
      <c r="G443" s="18"/>
      <c r="H443" s="19"/>
      <c r="I443" s="18"/>
      <c r="J443" s="18"/>
      <c r="K443" s="18"/>
      <c r="L443" s="18"/>
    </row>
    <row r="444" spans="1:12" s="21" customFormat="1">
      <c r="A444" s="20" t="s">
        <v>281</v>
      </c>
      <c r="B444" s="20">
        <f>SUM(B432:B443)</f>
        <v>21.426469228868651</v>
      </c>
      <c r="C444" s="20">
        <v>20.559543233937976</v>
      </c>
      <c r="D444" s="18"/>
      <c r="E444" s="18"/>
      <c r="F444" s="18"/>
      <c r="G444" s="18"/>
      <c r="H444" s="19"/>
      <c r="I444" s="18"/>
      <c r="J444" s="18"/>
      <c r="K444" s="18"/>
      <c r="L444" s="18"/>
    </row>
    <row r="450" spans="1:2">
      <c r="A450" s="24" t="s">
        <v>378</v>
      </c>
      <c r="B450" s="23"/>
    </row>
    <row r="451" spans="1:2">
      <c r="A451" s="24" t="s">
        <v>377</v>
      </c>
      <c r="B451" s="23" t="s">
        <v>376</v>
      </c>
    </row>
    <row r="452" spans="1:2" ht="15">
      <c r="A452" s="22" t="s">
        <v>14</v>
      </c>
      <c r="B452" s="97">
        <v>2.09658137894879E-3</v>
      </c>
    </row>
    <row r="453" spans="1:2" ht="15">
      <c r="A453" s="22" t="s">
        <v>18</v>
      </c>
      <c r="B453" s="98">
        <v>3.4850447505856098E-3</v>
      </c>
    </row>
    <row r="454" spans="1:2" ht="15">
      <c r="A454" s="22" t="s">
        <v>27</v>
      </c>
      <c r="B454" s="98">
        <v>2.9799597648393701E-3</v>
      </c>
    </row>
    <row r="455" spans="1:2" ht="15">
      <c r="A455" s="22" t="s">
        <v>19</v>
      </c>
      <c r="B455" s="98">
        <v>4.2646215314859999E-4</v>
      </c>
    </row>
    <row r="456" spans="1:2" ht="15">
      <c r="A456" s="22" t="s">
        <v>375</v>
      </c>
      <c r="B456" s="98">
        <v>3.16221760814616E-4</v>
      </c>
    </row>
    <row r="457" spans="1:2" ht="15">
      <c r="A457" s="22" t="s">
        <v>22</v>
      </c>
      <c r="B457" s="98">
        <v>6.0573063602221001E-4</v>
      </c>
    </row>
    <row r="458" spans="1:2" ht="15">
      <c r="A458" s="22" t="s">
        <v>374</v>
      </c>
      <c r="B458" s="98">
        <v>3.5003863958942E-4</v>
      </c>
    </row>
    <row r="459" spans="1:2" ht="15">
      <c r="A459" s="22" t="s">
        <v>99</v>
      </c>
      <c r="B459" s="98">
        <v>2.8212241306802699E-4</v>
      </c>
    </row>
    <row r="460" spans="1:2" ht="15">
      <c r="A460" s="22" t="s">
        <v>373</v>
      </c>
      <c r="B460" s="98">
        <v>1.6379629463826999E-4</v>
      </c>
    </row>
    <row r="461" spans="1:2" ht="15">
      <c r="A461" s="22" t="s">
        <v>372</v>
      </c>
      <c r="B461" s="98">
        <v>3.04128858030873E-4</v>
      </c>
    </row>
    <row r="462" spans="1:2" ht="15">
      <c r="A462" s="22" t="s">
        <v>371</v>
      </c>
      <c r="B462" s="98">
        <v>2.1426823891906201E-4</v>
      </c>
    </row>
    <row r="463" spans="1:2" ht="15">
      <c r="A463" s="22" t="s">
        <v>20</v>
      </c>
      <c r="B463" s="98">
        <v>2.5044528042333499E-3</v>
      </c>
    </row>
    <row r="464" spans="1:2" ht="15">
      <c r="A464" s="22" t="s">
        <v>23</v>
      </c>
      <c r="B464" s="98">
        <v>3.7284776082494302E-4</v>
      </c>
    </row>
    <row r="465" spans="1:2" ht="15">
      <c r="A465" s="22" t="s">
        <v>28</v>
      </c>
      <c r="B465" s="98">
        <v>1.7835862330489701E-3</v>
      </c>
    </row>
    <row r="466" spans="1:2" ht="15">
      <c r="A466" s="22" t="s">
        <v>15</v>
      </c>
      <c r="B466" s="98">
        <v>4.00513731321467E-4</v>
      </c>
    </row>
    <row r="467" spans="1:2" ht="15">
      <c r="A467" s="22" t="s">
        <v>36</v>
      </c>
      <c r="B467" s="98">
        <v>3.0795779023961499E-4</v>
      </c>
    </row>
    <row r="468" spans="1:2" ht="15">
      <c r="A468" s="22" t="s">
        <v>67</v>
      </c>
      <c r="B468" s="98">
        <v>2.5698777452277098E-4</v>
      </c>
    </row>
    <row r="469" spans="1:2" ht="15">
      <c r="A469" s="22" t="s">
        <v>68</v>
      </c>
      <c r="B469" s="98">
        <v>2.3781103369882801E-4</v>
      </c>
    </row>
    <row r="470" spans="1:2" ht="15">
      <c r="A470" s="22" t="s">
        <v>79</v>
      </c>
      <c r="B470" s="98">
        <v>2.8510464047079402E-4</v>
      </c>
    </row>
    <row r="471" spans="1:2" ht="15">
      <c r="A471" s="22" t="s">
        <v>204</v>
      </c>
      <c r="B471" s="98">
        <v>4.2429469718917702E-4</v>
      </c>
    </row>
    <row r="472" spans="1:2" ht="15">
      <c r="A472" s="22" t="s">
        <v>370</v>
      </c>
      <c r="B472" s="98">
        <v>2.3537496975131701E-4</v>
      </c>
    </row>
    <row r="473" spans="1:2" ht="15">
      <c r="A473" s="22" t="s">
        <v>101</v>
      </c>
      <c r="B473" s="98">
        <v>2.2101685648552401E-4</v>
      </c>
    </row>
    <row r="474" spans="1:2" ht="15">
      <c r="A474" s="22" t="s">
        <v>369</v>
      </c>
      <c r="B474" s="98">
        <v>1.30914005197196E-3</v>
      </c>
    </row>
    <row r="475" spans="1:2" ht="15">
      <c r="A475" s="22" t="s">
        <v>188</v>
      </c>
      <c r="B475" s="98">
        <v>4.5210121164281699E-4</v>
      </c>
    </row>
    <row r="476" spans="1:2" ht="15">
      <c r="A476" s="22" t="s">
        <v>126</v>
      </c>
      <c r="B476" s="98">
        <v>1.8093957755303699E-4</v>
      </c>
    </row>
    <row r="477" spans="1:2" ht="15">
      <c r="A477" s="22" t="s">
        <v>368</v>
      </c>
      <c r="B477" s="98">
        <v>2.0134941272049499E-4</v>
      </c>
    </row>
    <row r="478" spans="1:2" ht="15">
      <c r="A478" s="22" t="s">
        <v>78</v>
      </c>
      <c r="B478" s="98">
        <v>8.8192919598841597E-4</v>
      </c>
    </row>
    <row r="479" spans="1:2" ht="15">
      <c r="A479" s="22" t="s">
        <v>77</v>
      </c>
      <c r="B479" s="98">
        <v>1.4906108433209899E-3</v>
      </c>
    </row>
    <row r="480" spans="1:2" ht="15">
      <c r="A480" s="22" t="s">
        <v>367</v>
      </c>
      <c r="B480" s="98">
        <v>3.0278544086953703E-4</v>
      </c>
    </row>
    <row r="481" spans="1:2" ht="15">
      <c r="A481" s="22" t="s">
        <v>149</v>
      </c>
      <c r="B481" s="98">
        <v>1.3813185493773399E-4</v>
      </c>
    </row>
    <row r="482" spans="1:2" ht="15">
      <c r="A482" s="22" t="s">
        <v>116</v>
      </c>
      <c r="B482" s="98">
        <v>1.86179289206548E-4</v>
      </c>
    </row>
    <row r="483" spans="1:2" ht="15">
      <c r="A483" s="22" t="s">
        <v>366</v>
      </c>
      <c r="B483" s="98">
        <v>1.8017414594200101E-4</v>
      </c>
    </row>
    <row r="484" spans="1:2" ht="15">
      <c r="A484" s="22" t="s">
        <v>109</v>
      </c>
      <c r="B484" s="98">
        <v>2.2020865411952401E-4</v>
      </c>
    </row>
    <row r="485" spans="1:2" ht="15">
      <c r="A485" s="22" t="s">
        <v>120</v>
      </c>
      <c r="B485" s="98">
        <v>1.7500427887998099E-4</v>
      </c>
    </row>
    <row r="486" spans="1:2" ht="15">
      <c r="A486" s="22" t="s">
        <v>365</v>
      </c>
      <c r="B486" s="98">
        <v>1.8557883342110301E-3</v>
      </c>
    </row>
    <row r="487" spans="1:2" ht="15">
      <c r="A487" s="22" t="s">
        <v>364</v>
      </c>
      <c r="B487" s="98">
        <v>4.6957452757937602E-4</v>
      </c>
    </row>
    <row r="488" spans="1:2" ht="15">
      <c r="A488" s="22" t="s">
        <v>97</v>
      </c>
      <c r="B488" s="98">
        <v>7.1131771111942403E-4</v>
      </c>
    </row>
    <row r="489" spans="1:2" ht="15">
      <c r="A489" s="22" t="s">
        <v>86</v>
      </c>
      <c r="B489" s="98">
        <v>1.3332638599674901E-4</v>
      </c>
    </row>
    <row r="490" spans="1:2" ht="15">
      <c r="A490" s="22" t="s">
        <v>363</v>
      </c>
      <c r="B490" s="98">
        <v>1.0116936822471401E-4</v>
      </c>
    </row>
    <row r="491" spans="1:2" ht="15">
      <c r="A491" s="22" t="s">
        <v>88</v>
      </c>
      <c r="B491" s="98">
        <v>1.7607081978696001E-4</v>
      </c>
    </row>
    <row r="492" spans="1:2" ht="15">
      <c r="A492" s="22" t="s">
        <v>362</v>
      </c>
      <c r="B492" s="98">
        <v>1.9291367456093599E-4</v>
      </c>
    </row>
    <row r="493" spans="1:2" ht="15">
      <c r="A493" s="22" t="s">
        <v>361</v>
      </c>
      <c r="B493" s="98">
        <v>2.46015738968244E-4</v>
      </c>
    </row>
    <row r="494" spans="1:2" ht="15">
      <c r="A494" s="22" t="s">
        <v>360</v>
      </c>
      <c r="B494" s="98">
        <v>2.29829646255223E-4</v>
      </c>
    </row>
    <row r="495" spans="1:2" ht="15">
      <c r="A495" s="22" t="s">
        <v>359</v>
      </c>
      <c r="B495" s="98">
        <v>1.62547995106097E-4</v>
      </c>
    </row>
    <row r="496" spans="1:2" ht="15">
      <c r="A496" s="22" t="s">
        <v>358</v>
      </c>
      <c r="B496" s="98">
        <v>2.7071423837634701E-4</v>
      </c>
    </row>
    <row r="497" spans="1:2" ht="15">
      <c r="A497" s="22" t="s">
        <v>357</v>
      </c>
      <c r="B497" s="98">
        <v>1.2407575891945901E-4</v>
      </c>
    </row>
    <row r="498" spans="1:2" ht="15">
      <c r="A498" s="22" t="s">
        <v>356</v>
      </c>
      <c r="B498" s="98">
        <v>1.2931837656743301E-4</v>
      </c>
    </row>
    <row r="499" spans="1:2" ht="15">
      <c r="A499" s="22" t="s">
        <v>355</v>
      </c>
      <c r="B499" s="98">
        <v>3.09303029126747E-4</v>
      </c>
    </row>
    <row r="500" spans="1:2" ht="15">
      <c r="A500" s="22" t="s">
        <v>354</v>
      </c>
      <c r="B500" s="98">
        <v>1.62564390405725E-4</v>
      </c>
    </row>
    <row r="501" spans="1:2" ht="15">
      <c r="A501" s="22" t="s">
        <v>353</v>
      </c>
      <c r="B501" s="99">
        <v>7.8670160806019004E-5</v>
      </c>
    </row>
    <row r="502" spans="1:2" ht="15">
      <c r="A502" s="22" t="s">
        <v>352</v>
      </c>
      <c r="B502" s="98">
        <v>1.17793071161874E-4</v>
      </c>
    </row>
    <row r="503" spans="1:2" ht="15">
      <c r="A503" s="22" t="s">
        <v>351</v>
      </c>
      <c r="B503" s="98">
        <v>2.27005718216138E-4</v>
      </c>
    </row>
    <row r="504" spans="1:2" ht="15">
      <c r="A504" s="22" t="s">
        <v>350</v>
      </c>
      <c r="B504" s="98">
        <v>1.8818123862125E-4</v>
      </c>
    </row>
    <row r="505" spans="1:2" ht="15">
      <c r="A505" s="22" t="s">
        <v>349</v>
      </c>
      <c r="B505" s="98">
        <v>1.2076781190005101E-4</v>
      </c>
    </row>
    <row r="506" spans="1:2" ht="15">
      <c r="A506" s="22" t="s">
        <v>348</v>
      </c>
      <c r="B506" s="98">
        <v>1.32832562396352E-4</v>
      </c>
    </row>
    <row r="507" spans="1:2" ht="15">
      <c r="A507" s="22" t="s">
        <v>347</v>
      </c>
      <c r="B507" s="98">
        <v>1.05678258238894E-4</v>
      </c>
    </row>
    <row r="508" spans="1:2" ht="15">
      <c r="A508" s="22" t="s">
        <v>346</v>
      </c>
      <c r="B508" s="98">
        <v>1.4974191786024601E-4</v>
      </c>
    </row>
    <row r="509" spans="1:2" ht="15">
      <c r="A509" s="22" t="s">
        <v>206</v>
      </c>
      <c r="B509" s="98">
        <v>2.0087820690045899E-4</v>
      </c>
    </row>
    <row r="510" spans="1:2" ht="15">
      <c r="A510" s="22" t="s">
        <v>262</v>
      </c>
      <c r="B510" s="98">
        <v>2.2491688835017299E-4</v>
      </c>
    </row>
    <row r="511" spans="1:2" ht="15">
      <c r="A511" s="22" t="s">
        <v>153</v>
      </c>
      <c r="B511" s="98">
        <v>1.8306230266686399E-3</v>
      </c>
    </row>
    <row r="512" spans="1:2" ht="15">
      <c r="A512" s="22" t="s">
        <v>160</v>
      </c>
      <c r="B512" s="98">
        <v>1.6680799960183501E-3</v>
      </c>
    </row>
    <row r="513" spans="1:2" ht="15">
      <c r="A513" s="22" t="s">
        <v>166</v>
      </c>
      <c r="B513" s="98">
        <v>5.3891618042085205E-4</v>
      </c>
    </row>
    <row r="514" spans="1:2" ht="15">
      <c r="A514" s="22" t="s">
        <v>163</v>
      </c>
      <c r="B514" s="98">
        <v>8.3159559526369898E-4</v>
      </c>
    </row>
    <row r="515" spans="1:2" ht="15">
      <c r="A515" s="22" t="s">
        <v>172</v>
      </c>
      <c r="B515" s="98">
        <v>2.26035207111457E-4</v>
      </c>
    </row>
    <row r="516" spans="1:2" ht="15">
      <c r="A516" s="22" t="s">
        <v>157</v>
      </c>
      <c r="B516" s="98">
        <v>2.3167452901759201E-4</v>
      </c>
    </row>
    <row r="517" spans="1:2" ht="15">
      <c r="A517" s="22" t="s">
        <v>345</v>
      </c>
      <c r="B517" s="98">
        <v>1.80454518887764E-4</v>
      </c>
    </row>
    <row r="518" spans="1:2" ht="15">
      <c r="A518" s="22" t="s">
        <v>344</v>
      </c>
      <c r="B518" s="98">
        <v>2.3157387235891999E-4</v>
      </c>
    </row>
    <row r="519" spans="1:2" ht="15">
      <c r="A519" s="22" t="s">
        <v>343</v>
      </c>
      <c r="B519" s="99">
        <v>8.7320379796792293E-5</v>
      </c>
    </row>
    <row r="520" spans="1:2" ht="15">
      <c r="A520" s="22" t="s">
        <v>342</v>
      </c>
      <c r="B520" s="99">
        <v>7.0953489403808898E-5</v>
      </c>
    </row>
    <row r="521" spans="1:2" ht="15">
      <c r="A521" s="22" t="s">
        <v>341</v>
      </c>
      <c r="B521" s="99">
        <v>4.4616305779983597E-5</v>
      </c>
    </row>
    <row r="522" spans="1:2" ht="15">
      <c r="A522" s="22" t="s">
        <v>340</v>
      </c>
      <c r="B522" s="99">
        <v>4.9210417362855903E-5</v>
      </c>
    </row>
    <row r="523" spans="1:2" ht="15">
      <c r="A523" s="22" t="s">
        <v>339</v>
      </c>
      <c r="B523" s="99">
        <v>3.8552738919501202E-5</v>
      </c>
    </row>
    <row r="524" spans="1:2" ht="15">
      <c r="A524" s="22" t="s">
        <v>231</v>
      </c>
      <c r="B524" s="99">
        <v>3.9600548710655201E-5</v>
      </c>
    </row>
    <row r="525" spans="1:2" ht="15">
      <c r="A525" s="22" t="s">
        <v>238</v>
      </c>
      <c r="B525" s="99">
        <v>4.1325676819056998E-5</v>
      </c>
    </row>
    <row r="526" spans="1:2" ht="15">
      <c r="A526" s="22" t="s">
        <v>338</v>
      </c>
      <c r="B526" s="99">
        <v>9.7014250865267798E-5</v>
      </c>
    </row>
    <row r="527" spans="1:2" ht="15">
      <c r="A527" s="22" t="s">
        <v>337</v>
      </c>
      <c r="B527" s="99">
        <v>5.0835037406928897E-5</v>
      </c>
    </row>
    <row r="528" spans="1:2" ht="15">
      <c r="A528" s="22" t="s">
        <v>118</v>
      </c>
      <c r="B528" s="99">
        <v>8.1150172821881203E-5</v>
      </c>
    </row>
    <row r="529" spans="1:2" ht="15">
      <c r="A529" s="22" t="s">
        <v>72</v>
      </c>
      <c r="B529" s="99">
        <v>7.7595885697333093E-5</v>
      </c>
    </row>
    <row r="530" spans="1:2" ht="15">
      <c r="A530" s="22" t="s">
        <v>336</v>
      </c>
      <c r="B530" s="98">
        <v>1.4048433605424299E-4</v>
      </c>
    </row>
    <row r="531" spans="1:2" ht="15">
      <c r="A531" s="22" t="s">
        <v>248</v>
      </c>
      <c r="B531" s="98">
        <v>1.15280506405685E-4</v>
      </c>
    </row>
    <row r="532" spans="1:2" ht="15">
      <c r="A532" s="22" t="s">
        <v>104</v>
      </c>
      <c r="B532" s="99">
        <v>5.74745177725748E-5</v>
      </c>
    </row>
    <row r="533" spans="1:2" ht="15">
      <c r="A533" s="22" t="s">
        <v>335</v>
      </c>
      <c r="B533" s="99">
        <v>9.8779584011200101E-5</v>
      </c>
    </row>
    <row r="534" spans="1:2" ht="15">
      <c r="A534" s="22" t="s">
        <v>334</v>
      </c>
      <c r="B534" s="99">
        <v>3.8801948302030302E-5</v>
      </c>
    </row>
    <row r="535" spans="1:2" ht="15">
      <c r="A535" s="22" t="s">
        <v>333</v>
      </c>
      <c r="B535" s="99">
        <v>8.8833822320444805E-5</v>
      </c>
    </row>
    <row r="536" spans="1:2" ht="15">
      <c r="A536" s="22" t="s">
        <v>196</v>
      </c>
      <c r="B536" s="99">
        <v>7.6993455318596804E-5</v>
      </c>
    </row>
    <row r="537" spans="1:2" ht="15">
      <c r="A537" s="22" t="s">
        <v>332</v>
      </c>
      <c r="B537" s="99">
        <v>5.8997807376200297E-5</v>
      </c>
    </row>
    <row r="538" spans="1:2" ht="15">
      <c r="A538" s="22" t="s">
        <v>331</v>
      </c>
      <c r="B538" s="98">
        <v>1.07390774204486E-4</v>
      </c>
    </row>
    <row r="539" spans="1:2" ht="15">
      <c r="A539" s="22" t="s">
        <v>330</v>
      </c>
      <c r="B539" s="99">
        <v>7.0315164320285304E-5</v>
      </c>
    </row>
    <row r="540" spans="1:2" ht="15">
      <c r="A540" s="22" t="s">
        <v>92</v>
      </c>
      <c r="B540" s="98">
        <v>1.07134259040347E-4</v>
      </c>
    </row>
    <row r="541" spans="1:2" ht="15">
      <c r="A541" s="22" t="s">
        <v>90</v>
      </c>
      <c r="B541" s="98">
        <v>1.5141898909884401E-4</v>
      </c>
    </row>
    <row r="542" spans="1:2" ht="15">
      <c r="A542" s="22" t="s">
        <v>260</v>
      </c>
      <c r="B542" s="99">
        <v>7.9545032703964901E-5</v>
      </c>
    </row>
    <row r="543" spans="1:2" ht="15">
      <c r="A543" s="22" t="s">
        <v>329</v>
      </c>
      <c r="B543" s="98">
        <v>1.15802135441583E-4</v>
      </c>
    </row>
    <row r="544" spans="1:2" ht="15">
      <c r="A544" s="22" t="s">
        <v>328</v>
      </c>
      <c r="B544" s="99">
        <v>6.1915790017663693E-5</v>
      </c>
    </row>
    <row r="545" spans="1:2" ht="15">
      <c r="A545" s="22" t="s">
        <v>212</v>
      </c>
      <c r="B545" s="99">
        <v>5.0201254900354902E-5</v>
      </c>
    </row>
    <row r="546" spans="1:2" ht="15">
      <c r="A546" s="22" t="s">
        <v>214</v>
      </c>
      <c r="B546" s="99">
        <v>6.5532644314399599E-5</v>
      </c>
    </row>
    <row r="547" spans="1:2" ht="15">
      <c r="A547" s="22" t="s">
        <v>216</v>
      </c>
      <c r="B547" s="98">
        <v>1.1039136985490801E-4</v>
      </c>
    </row>
    <row r="548" spans="1:2" ht="15">
      <c r="A548" s="22" t="s">
        <v>218</v>
      </c>
      <c r="B548" s="98">
        <v>1.0301268784132101E-4</v>
      </c>
    </row>
    <row r="549" spans="1:2" ht="15">
      <c r="A549" s="22" t="s">
        <v>141</v>
      </c>
      <c r="B549" s="99">
        <v>9.0255901394909502E-5</v>
      </c>
    </row>
    <row r="550" spans="1:2" ht="15">
      <c r="A550" s="22" t="s">
        <v>139</v>
      </c>
      <c r="B550" s="99">
        <v>5.1222445237656699E-5</v>
      </c>
    </row>
    <row r="551" spans="1:2" ht="15">
      <c r="A551" s="22" t="s">
        <v>327</v>
      </c>
      <c r="B551" s="99">
        <v>8.3530743180620405E-5</v>
      </c>
    </row>
    <row r="552" spans="1:2" ht="15">
      <c r="A552" s="22" t="s">
        <v>194</v>
      </c>
      <c r="B552" s="99">
        <v>7.83164098367817E-5</v>
      </c>
    </row>
    <row r="553" spans="1:2" ht="15">
      <c r="A553" s="22" t="s">
        <v>192</v>
      </c>
      <c r="B553" s="98">
        <v>1.49002041970008E-4</v>
      </c>
    </row>
    <row r="554" spans="1:2" ht="15">
      <c r="A554" s="22" t="s">
        <v>198</v>
      </c>
      <c r="B554" s="99">
        <v>5.3163499302144998E-5</v>
      </c>
    </row>
    <row r="555" spans="1:2" ht="15">
      <c r="A555" s="22" t="s">
        <v>84</v>
      </c>
      <c r="B555" s="98">
        <v>1.06648610536075E-4</v>
      </c>
    </row>
    <row r="556" spans="1:2" ht="15">
      <c r="A556" s="22" t="s">
        <v>128</v>
      </c>
      <c r="B556" s="99">
        <v>6.2867688959137197E-5</v>
      </c>
    </row>
    <row r="557" spans="1:2" ht="15">
      <c r="A557" s="22" t="s">
        <v>326</v>
      </c>
      <c r="B557" s="99">
        <v>9.8460629364659905E-5</v>
      </c>
    </row>
    <row r="558" spans="1:2">
      <c r="B558" s="101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8.xml><?xml version="1.0" encoding="utf-8"?>
<worksheet xmlns="http://schemas.openxmlformats.org/spreadsheetml/2006/main" xmlns:r="http://schemas.openxmlformats.org/officeDocument/2006/relationships">
  <dimension ref="A1:L558"/>
  <sheetViews>
    <sheetView topLeftCell="A425" workbookViewId="0">
      <selection activeCell="B452" sqref="B452:B558"/>
    </sheetView>
  </sheetViews>
  <sheetFormatPr defaultRowHeight="11.25"/>
  <cols>
    <col min="1" max="1" width="25.42578125" style="20" customWidth="1"/>
    <col min="2" max="2" width="34.85546875" style="18" customWidth="1"/>
    <col min="3" max="3" width="31.7109375" style="18" customWidth="1"/>
    <col min="4" max="4" width="29" style="18" customWidth="1"/>
    <col min="5" max="6" width="28.42578125" style="18" customWidth="1"/>
    <col min="7" max="7" width="9.140625" style="18"/>
    <col min="8" max="8" width="16.7109375" style="19" customWidth="1"/>
    <col min="9" max="9" width="10.5703125" style="18" bestFit="1" customWidth="1"/>
    <col min="10" max="11" width="9.140625" style="18"/>
    <col min="12" max="12" width="9.140625" style="18" customWidth="1"/>
    <col min="13" max="16384" width="9.140625" style="18"/>
  </cols>
  <sheetData>
    <row r="1" spans="1:8" ht="21">
      <c r="A1" s="51" t="s">
        <v>282</v>
      </c>
      <c r="B1" s="52"/>
      <c r="C1" s="52"/>
      <c r="D1" s="53"/>
      <c r="E1" s="45" t="s">
        <v>283</v>
      </c>
      <c r="H1" s="44"/>
    </row>
    <row r="2" spans="1:8" ht="12.75">
      <c r="A2" s="54" t="s">
        <v>284</v>
      </c>
      <c r="B2" s="55"/>
      <c r="C2" s="56"/>
      <c r="D2" s="41" t="s">
        <v>285</v>
      </c>
      <c r="E2" s="41" t="s">
        <v>285</v>
      </c>
      <c r="H2" s="44"/>
    </row>
    <row r="3" spans="1:8" ht="12.75">
      <c r="A3" s="57" t="s">
        <v>286</v>
      </c>
      <c r="B3" s="58"/>
      <c r="C3" s="59"/>
      <c r="D3" s="41" t="s">
        <v>285</v>
      </c>
      <c r="E3" s="10">
        <v>1257.7</v>
      </c>
      <c r="H3" s="44"/>
    </row>
    <row r="4" spans="1:8" ht="12.75">
      <c r="A4" s="60" t="s">
        <v>286</v>
      </c>
      <c r="B4" s="63" t="s">
        <v>5</v>
      </c>
      <c r="C4" s="64"/>
      <c r="D4" s="41" t="s">
        <v>285</v>
      </c>
      <c r="E4" s="8">
        <v>213</v>
      </c>
      <c r="H4" s="44"/>
    </row>
    <row r="5" spans="1:8" ht="12.75">
      <c r="A5" s="61"/>
      <c r="B5" s="48" t="s">
        <v>5</v>
      </c>
      <c r="C5" s="43" t="s">
        <v>11</v>
      </c>
      <c r="D5" s="41" t="s">
        <v>285</v>
      </c>
      <c r="E5" s="10">
        <v>22.8</v>
      </c>
      <c r="H5" s="44"/>
    </row>
    <row r="6" spans="1:8" ht="12.75">
      <c r="A6" s="61"/>
      <c r="B6" s="49"/>
      <c r="C6" s="43" t="s">
        <v>287</v>
      </c>
      <c r="D6" s="41" t="s">
        <v>285</v>
      </c>
      <c r="E6" s="8">
        <v>29</v>
      </c>
      <c r="H6" s="44"/>
    </row>
    <row r="7" spans="1:8" ht="12.75">
      <c r="A7" s="61"/>
      <c r="B7" s="49"/>
      <c r="C7" s="43" t="s">
        <v>24</v>
      </c>
      <c r="D7" s="41" t="s">
        <v>285</v>
      </c>
      <c r="E7" s="10">
        <v>97.4</v>
      </c>
      <c r="H7" s="44"/>
    </row>
    <row r="8" spans="1:8" ht="12.75">
      <c r="A8" s="61"/>
      <c r="B8" s="49"/>
      <c r="C8" s="43" t="s">
        <v>33</v>
      </c>
      <c r="D8" s="41" t="s">
        <v>285</v>
      </c>
      <c r="E8" s="8">
        <v>10.4</v>
      </c>
      <c r="H8" s="44"/>
    </row>
    <row r="9" spans="1:8" ht="21">
      <c r="A9" s="61"/>
      <c r="B9" s="50"/>
      <c r="C9" s="43" t="s">
        <v>37</v>
      </c>
      <c r="D9" s="41" t="s">
        <v>285</v>
      </c>
      <c r="E9" s="10">
        <v>53.4</v>
      </c>
      <c r="H9" s="44"/>
    </row>
    <row r="10" spans="1:8" ht="12.75" customHeight="1">
      <c r="A10" s="61"/>
      <c r="B10" s="63" t="s">
        <v>288</v>
      </c>
      <c r="C10" s="64"/>
      <c r="D10" s="41" t="s">
        <v>285</v>
      </c>
      <c r="E10" s="8">
        <v>30.7</v>
      </c>
      <c r="H10" s="44"/>
    </row>
    <row r="11" spans="1:8" ht="12.75" customHeight="1">
      <c r="A11" s="61"/>
      <c r="B11" s="48" t="s">
        <v>288</v>
      </c>
      <c r="C11" s="43" t="s">
        <v>44</v>
      </c>
      <c r="D11" s="41" t="s">
        <v>285</v>
      </c>
      <c r="E11" s="10">
        <v>22.6</v>
      </c>
      <c r="H11" s="44"/>
    </row>
    <row r="12" spans="1:8" ht="12.75">
      <c r="A12" s="61"/>
      <c r="B12" s="49"/>
      <c r="C12" s="43" t="s">
        <v>49</v>
      </c>
      <c r="D12" s="41" t="s">
        <v>285</v>
      </c>
      <c r="E12" s="8">
        <v>8.1</v>
      </c>
      <c r="H12" s="44"/>
    </row>
    <row r="13" spans="1:8" ht="12.75">
      <c r="A13" s="61"/>
      <c r="B13" s="50"/>
      <c r="C13" s="43" t="s">
        <v>50</v>
      </c>
      <c r="D13" s="41" t="s">
        <v>285</v>
      </c>
      <c r="E13" s="10" t="s">
        <v>289</v>
      </c>
      <c r="H13" s="44"/>
    </row>
    <row r="14" spans="1:8" ht="12.75">
      <c r="A14" s="61"/>
      <c r="B14" s="63" t="s">
        <v>52</v>
      </c>
      <c r="C14" s="64"/>
      <c r="D14" s="41" t="s">
        <v>285</v>
      </c>
      <c r="E14" s="8">
        <v>43.4</v>
      </c>
      <c r="H14" s="44"/>
    </row>
    <row r="15" spans="1:8" ht="12.75">
      <c r="A15" s="61"/>
      <c r="B15" s="48" t="s">
        <v>52</v>
      </c>
      <c r="C15" s="43" t="s">
        <v>53</v>
      </c>
      <c r="D15" s="41" t="s">
        <v>285</v>
      </c>
      <c r="E15" s="10">
        <v>37.4</v>
      </c>
      <c r="H15" s="44"/>
    </row>
    <row r="16" spans="1:8" ht="12.75">
      <c r="A16" s="61"/>
      <c r="B16" s="50"/>
      <c r="C16" s="43" t="s">
        <v>61</v>
      </c>
      <c r="D16" s="41" t="s">
        <v>285</v>
      </c>
      <c r="E16" s="8">
        <v>5.9</v>
      </c>
      <c r="H16" s="44"/>
    </row>
    <row r="17" spans="1:8" ht="12.75">
      <c r="A17" s="61"/>
      <c r="B17" s="63" t="s">
        <v>70</v>
      </c>
      <c r="C17" s="64"/>
      <c r="D17" s="41" t="s">
        <v>285</v>
      </c>
      <c r="E17" s="10">
        <v>287.8</v>
      </c>
      <c r="H17" s="44"/>
    </row>
    <row r="18" spans="1:8" ht="12.75">
      <c r="A18" s="61"/>
      <c r="B18" s="48" t="s">
        <v>70</v>
      </c>
      <c r="C18" s="43" t="s">
        <v>71</v>
      </c>
      <c r="D18" s="41" t="s">
        <v>285</v>
      </c>
      <c r="E18" s="8">
        <v>61.7</v>
      </c>
      <c r="H18" s="44"/>
    </row>
    <row r="19" spans="1:8" ht="12.75">
      <c r="A19" s="61"/>
      <c r="B19" s="49"/>
      <c r="C19" s="43" t="s">
        <v>74</v>
      </c>
      <c r="D19" s="41" t="s">
        <v>285</v>
      </c>
      <c r="E19" s="10">
        <v>73.3</v>
      </c>
      <c r="H19" s="44"/>
    </row>
    <row r="20" spans="1:8" ht="12.75">
      <c r="A20" s="61"/>
      <c r="B20" s="49"/>
      <c r="C20" s="43" t="s">
        <v>81</v>
      </c>
      <c r="D20" s="41" t="s">
        <v>285</v>
      </c>
      <c r="E20" s="8" t="s">
        <v>289</v>
      </c>
      <c r="H20" s="44"/>
    </row>
    <row r="21" spans="1:8" ht="12.75">
      <c r="A21" s="61"/>
      <c r="B21" s="49"/>
      <c r="C21" s="43" t="s">
        <v>85</v>
      </c>
      <c r="D21" s="41" t="s">
        <v>285</v>
      </c>
      <c r="E21" s="10">
        <v>28.2</v>
      </c>
      <c r="H21" s="44"/>
    </row>
    <row r="22" spans="1:8" ht="12.75">
      <c r="A22" s="61"/>
      <c r="B22" s="49"/>
      <c r="C22" s="43" t="s">
        <v>93</v>
      </c>
      <c r="D22" s="41" t="s">
        <v>285</v>
      </c>
      <c r="E22" s="8">
        <v>42</v>
      </c>
      <c r="H22" s="44"/>
    </row>
    <row r="23" spans="1:8" ht="12.75">
      <c r="A23" s="61"/>
      <c r="B23" s="50"/>
      <c r="C23" s="43" t="s">
        <v>103</v>
      </c>
      <c r="D23" s="41" t="s">
        <v>285</v>
      </c>
      <c r="E23" s="10" t="s">
        <v>289</v>
      </c>
      <c r="H23" s="44"/>
    </row>
    <row r="24" spans="1:8" ht="12.75">
      <c r="A24" s="61"/>
      <c r="B24" s="63" t="s">
        <v>106</v>
      </c>
      <c r="C24" s="64"/>
      <c r="D24" s="41" t="s">
        <v>285</v>
      </c>
      <c r="E24" s="8">
        <v>69.7</v>
      </c>
      <c r="H24" s="44"/>
    </row>
    <row r="25" spans="1:8" ht="21">
      <c r="A25" s="61"/>
      <c r="B25" s="48" t="s">
        <v>106</v>
      </c>
      <c r="C25" s="43" t="s">
        <v>290</v>
      </c>
      <c r="D25" s="41" t="s">
        <v>285</v>
      </c>
      <c r="E25" s="10">
        <v>29.3</v>
      </c>
      <c r="H25" s="44"/>
    </row>
    <row r="26" spans="1:8" ht="12.75">
      <c r="A26" s="61"/>
      <c r="B26" s="49"/>
      <c r="C26" s="43" t="s">
        <v>112</v>
      </c>
      <c r="D26" s="41" t="s">
        <v>285</v>
      </c>
      <c r="E26" s="8" t="s">
        <v>289</v>
      </c>
      <c r="H26" s="44"/>
    </row>
    <row r="27" spans="1:8" ht="12.75">
      <c r="A27" s="61"/>
      <c r="B27" s="49"/>
      <c r="C27" s="43" t="s">
        <v>113</v>
      </c>
      <c r="D27" s="41" t="s">
        <v>285</v>
      </c>
      <c r="E27" s="10">
        <v>14.7</v>
      </c>
      <c r="H27" s="44"/>
    </row>
    <row r="28" spans="1:8" ht="21">
      <c r="A28" s="61"/>
      <c r="B28" s="49"/>
      <c r="C28" s="43" t="s">
        <v>291</v>
      </c>
      <c r="D28" s="41" t="s">
        <v>285</v>
      </c>
      <c r="E28" s="8">
        <v>2.9</v>
      </c>
      <c r="H28" s="44"/>
    </row>
    <row r="29" spans="1:8" ht="21">
      <c r="A29" s="61"/>
      <c r="B29" s="49"/>
      <c r="C29" s="43" t="s">
        <v>121</v>
      </c>
      <c r="D29" s="41" t="s">
        <v>285</v>
      </c>
      <c r="E29" s="10">
        <v>4.5999999999999996</v>
      </c>
      <c r="H29" s="44"/>
    </row>
    <row r="30" spans="1:8" ht="21">
      <c r="A30" s="61"/>
      <c r="B30" s="50"/>
      <c r="C30" s="43" t="s">
        <v>124</v>
      </c>
      <c r="D30" s="41" t="s">
        <v>285</v>
      </c>
      <c r="E30" s="8">
        <v>10.8</v>
      </c>
      <c r="H30" s="44"/>
    </row>
    <row r="31" spans="1:8" ht="12.75">
      <c r="A31" s="61"/>
      <c r="B31" s="63" t="s">
        <v>130</v>
      </c>
      <c r="C31" s="64"/>
      <c r="D31" s="41" t="s">
        <v>285</v>
      </c>
      <c r="E31" s="10">
        <v>27.1</v>
      </c>
      <c r="H31" s="44"/>
    </row>
    <row r="32" spans="1:8" ht="21">
      <c r="A32" s="61"/>
      <c r="B32" s="48" t="s">
        <v>130</v>
      </c>
      <c r="C32" s="43" t="s">
        <v>131</v>
      </c>
      <c r="D32" s="41" t="s">
        <v>285</v>
      </c>
      <c r="E32" s="8">
        <v>9</v>
      </c>
      <c r="H32" s="44"/>
    </row>
    <row r="33" spans="1:8" ht="12.75">
      <c r="A33" s="61"/>
      <c r="B33" s="49"/>
      <c r="C33" s="43" t="s">
        <v>135</v>
      </c>
      <c r="D33" s="41" t="s">
        <v>285</v>
      </c>
      <c r="E33" s="10" t="s">
        <v>289</v>
      </c>
      <c r="H33" s="44"/>
    </row>
    <row r="34" spans="1:8" ht="12.75">
      <c r="A34" s="61"/>
      <c r="B34" s="50"/>
      <c r="C34" s="43" t="s">
        <v>140</v>
      </c>
      <c r="D34" s="41" t="s">
        <v>285</v>
      </c>
      <c r="E34" s="8" t="s">
        <v>289</v>
      </c>
      <c r="H34" s="44"/>
    </row>
    <row r="35" spans="1:8" ht="12.75">
      <c r="A35" s="61"/>
      <c r="B35" s="63" t="s">
        <v>143</v>
      </c>
      <c r="C35" s="64"/>
      <c r="D35" s="41" t="s">
        <v>285</v>
      </c>
      <c r="E35" s="10">
        <v>183.6</v>
      </c>
      <c r="H35" s="44"/>
    </row>
    <row r="36" spans="1:8" ht="12.75">
      <c r="A36" s="61"/>
      <c r="B36" s="48" t="s">
        <v>143</v>
      </c>
      <c r="C36" s="43" t="s">
        <v>144</v>
      </c>
      <c r="D36" s="41" t="s">
        <v>285</v>
      </c>
      <c r="E36" s="8">
        <v>62.6</v>
      </c>
      <c r="H36" s="44"/>
    </row>
    <row r="37" spans="1:8" ht="21">
      <c r="A37" s="61"/>
      <c r="B37" s="49"/>
      <c r="C37" s="43" t="s">
        <v>150</v>
      </c>
      <c r="D37" s="41" t="s">
        <v>285</v>
      </c>
      <c r="E37" s="10">
        <v>91</v>
      </c>
      <c r="H37" s="44"/>
    </row>
    <row r="38" spans="1:8" ht="12.75">
      <c r="A38" s="61"/>
      <c r="B38" s="50"/>
      <c r="C38" s="43" t="s">
        <v>158</v>
      </c>
      <c r="D38" s="41" t="s">
        <v>285</v>
      </c>
      <c r="E38" s="8">
        <v>30</v>
      </c>
      <c r="H38" s="44"/>
    </row>
    <row r="39" spans="1:8" ht="12.75">
      <c r="A39" s="61"/>
      <c r="B39" s="63" t="s">
        <v>170</v>
      </c>
      <c r="C39" s="64"/>
      <c r="D39" s="41" t="s">
        <v>285</v>
      </c>
      <c r="E39" s="10">
        <v>36</v>
      </c>
      <c r="H39" s="44"/>
    </row>
    <row r="40" spans="1:8" ht="12.75">
      <c r="A40" s="61"/>
      <c r="B40" s="48" t="s">
        <v>170</v>
      </c>
      <c r="C40" s="43" t="s">
        <v>171</v>
      </c>
      <c r="D40" s="41" t="s">
        <v>285</v>
      </c>
      <c r="E40" s="8">
        <v>2.2000000000000002</v>
      </c>
      <c r="H40" s="44"/>
    </row>
    <row r="41" spans="1:8" ht="12.75">
      <c r="A41" s="61"/>
      <c r="B41" s="49"/>
      <c r="C41" s="43" t="s">
        <v>173</v>
      </c>
      <c r="D41" s="41" t="s">
        <v>285</v>
      </c>
      <c r="E41" s="10" t="s">
        <v>289</v>
      </c>
      <c r="H41" s="44"/>
    </row>
    <row r="42" spans="1:8" ht="12.75">
      <c r="A42" s="61"/>
      <c r="B42" s="50"/>
      <c r="C42" s="43" t="s">
        <v>174</v>
      </c>
      <c r="D42" s="41" t="s">
        <v>285</v>
      </c>
      <c r="E42" s="8">
        <v>32.1</v>
      </c>
      <c r="H42" s="44"/>
    </row>
    <row r="43" spans="1:8" ht="12.75">
      <c r="A43" s="61"/>
      <c r="B43" s="63" t="s">
        <v>177</v>
      </c>
      <c r="C43" s="64"/>
      <c r="D43" s="41" t="s">
        <v>285</v>
      </c>
      <c r="E43" s="10">
        <v>126.5</v>
      </c>
      <c r="H43" s="44"/>
    </row>
    <row r="44" spans="1:8" ht="21">
      <c r="A44" s="61"/>
      <c r="B44" s="48" t="s">
        <v>177</v>
      </c>
      <c r="C44" s="43" t="s">
        <v>178</v>
      </c>
      <c r="D44" s="41" t="s">
        <v>285</v>
      </c>
      <c r="E44" s="8">
        <v>19.399999999999999</v>
      </c>
      <c r="H44" s="44"/>
    </row>
    <row r="45" spans="1:8" ht="21">
      <c r="A45" s="61"/>
      <c r="B45" s="49"/>
      <c r="C45" s="43" t="s">
        <v>183</v>
      </c>
      <c r="D45" s="41" t="s">
        <v>285</v>
      </c>
      <c r="E45" s="10" t="s">
        <v>289</v>
      </c>
      <c r="H45" s="44"/>
    </row>
    <row r="46" spans="1:8" ht="21">
      <c r="A46" s="61"/>
      <c r="B46" s="49"/>
      <c r="C46" s="43" t="s">
        <v>184</v>
      </c>
      <c r="D46" s="41" t="s">
        <v>285</v>
      </c>
      <c r="E46" s="8">
        <v>27.4</v>
      </c>
      <c r="H46" s="44"/>
    </row>
    <row r="47" spans="1:8" ht="12.75">
      <c r="A47" s="61"/>
      <c r="B47" s="49"/>
      <c r="C47" s="43" t="s">
        <v>190</v>
      </c>
      <c r="D47" s="41" t="s">
        <v>285</v>
      </c>
      <c r="E47" s="10">
        <v>42</v>
      </c>
      <c r="H47" s="44"/>
    </row>
    <row r="48" spans="1:8" ht="12.75">
      <c r="A48" s="61"/>
      <c r="B48" s="49"/>
      <c r="C48" s="43" t="s">
        <v>292</v>
      </c>
      <c r="D48" s="41" t="s">
        <v>285</v>
      </c>
      <c r="E48" s="8">
        <v>10.9</v>
      </c>
      <c r="H48" s="44"/>
    </row>
    <row r="49" spans="1:8" ht="12.75">
      <c r="A49" s="61"/>
      <c r="B49" s="49"/>
      <c r="C49" s="43" t="s">
        <v>205</v>
      </c>
      <c r="D49" s="41" t="s">
        <v>285</v>
      </c>
      <c r="E49" s="10">
        <v>8.8000000000000007</v>
      </c>
      <c r="H49" s="44"/>
    </row>
    <row r="50" spans="1:8" ht="12.75">
      <c r="A50" s="61"/>
      <c r="B50" s="49"/>
      <c r="C50" s="43" t="s">
        <v>207</v>
      </c>
      <c r="D50" s="41" t="s">
        <v>285</v>
      </c>
      <c r="E50" s="8" t="s">
        <v>289</v>
      </c>
      <c r="H50" s="44"/>
    </row>
    <row r="51" spans="1:8" ht="21">
      <c r="A51" s="61"/>
      <c r="B51" s="50"/>
      <c r="C51" s="43" t="s">
        <v>208</v>
      </c>
      <c r="D51" s="41" t="s">
        <v>285</v>
      </c>
      <c r="E51" s="10">
        <v>5.5</v>
      </c>
      <c r="H51" s="44"/>
    </row>
    <row r="52" spans="1:8" ht="12.75">
      <c r="A52" s="61"/>
      <c r="B52" s="57" t="s">
        <v>210</v>
      </c>
      <c r="C52" s="59"/>
      <c r="D52" s="41" t="s">
        <v>285</v>
      </c>
      <c r="E52" s="8" t="s">
        <v>289</v>
      </c>
      <c r="H52" s="44"/>
    </row>
    <row r="53" spans="1:8" ht="12.75">
      <c r="A53" s="61"/>
      <c r="B53" s="63" t="s">
        <v>220</v>
      </c>
      <c r="C53" s="64"/>
      <c r="D53" s="41" t="s">
        <v>285</v>
      </c>
      <c r="E53" s="10">
        <v>112.3</v>
      </c>
      <c r="H53" s="44"/>
    </row>
    <row r="54" spans="1:8" ht="12.75">
      <c r="A54" s="61"/>
      <c r="B54" s="48" t="s">
        <v>220</v>
      </c>
      <c r="C54" s="43" t="s">
        <v>221</v>
      </c>
      <c r="D54" s="41" t="s">
        <v>285</v>
      </c>
      <c r="E54" s="8">
        <v>28.2</v>
      </c>
      <c r="H54" s="44"/>
    </row>
    <row r="55" spans="1:8" ht="12.75">
      <c r="A55" s="61"/>
      <c r="B55" s="49"/>
      <c r="C55" s="43" t="s">
        <v>226</v>
      </c>
      <c r="D55" s="41" t="s">
        <v>285</v>
      </c>
      <c r="E55" s="10" t="s">
        <v>289</v>
      </c>
      <c r="H55" s="44"/>
    </row>
    <row r="56" spans="1:8" ht="12.75">
      <c r="A56" s="61"/>
      <c r="B56" s="49"/>
      <c r="C56" s="43" t="s">
        <v>293</v>
      </c>
      <c r="D56" s="41" t="s">
        <v>285</v>
      </c>
      <c r="E56" s="8">
        <v>17.7</v>
      </c>
      <c r="H56" s="44"/>
    </row>
    <row r="57" spans="1:8" ht="12.75">
      <c r="A57" s="61"/>
      <c r="B57" s="49"/>
      <c r="C57" s="43" t="s">
        <v>230</v>
      </c>
      <c r="D57" s="41" t="s">
        <v>285</v>
      </c>
      <c r="E57" s="10">
        <v>50.2</v>
      </c>
      <c r="H57" s="44"/>
    </row>
    <row r="58" spans="1:8" ht="12.75">
      <c r="A58" s="61"/>
      <c r="B58" s="49"/>
      <c r="C58" s="43" t="s">
        <v>239</v>
      </c>
      <c r="D58" s="41" t="s">
        <v>285</v>
      </c>
      <c r="E58" s="8">
        <v>5.4</v>
      </c>
      <c r="H58" s="44"/>
    </row>
    <row r="59" spans="1:8" ht="12.75">
      <c r="A59" s="61"/>
      <c r="B59" s="50"/>
      <c r="C59" s="43" t="s">
        <v>244</v>
      </c>
      <c r="D59" s="41" t="s">
        <v>285</v>
      </c>
      <c r="E59" s="10" t="s">
        <v>289</v>
      </c>
      <c r="H59" s="44"/>
    </row>
    <row r="60" spans="1:8" ht="12.75">
      <c r="A60" s="61"/>
      <c r="B60" s="63" t="s">
        <v>251</v>
      </c>
      <c r="C60" s="64"/>
      <c r="D60" s="41" t="s">
        <v>285</v>
      </c>
      <c r="E60" s="8">
        <v>143.69999999999999</v>
      </c>
      <c r="H60" s="44"/>
    </row>
    <row r="61" spans="1:8" ht="12.75">
      <c r="A61" s="61"/>
      <c r="B61" s="48" t="s">
        <v>251</v>
      </c>
      <c r="C61" s="43" t="s">
        <v>252</v>
      </c>
      <c r="D61" s="41" t="s">
        <v>285</v>
      </c>
      <c r="E61" s="10">
        <v>114</v>
      </c>
      <c r="H61" s="44"/>
    </row>
    <row r="62" spans="1:8" ht="12.75">
      <c r="A62" s="61"/>
      <c r="B62" s="49"/>
      <c r="C62" s="43" t="s">
        <v>257</v>
      </c>
      <c r="D62" s="41" t="s">
        <v>285</v>
      </c>
      <c r="E62" s="8">
        <v>17.8</v>
      </c>
      <c r="H62" s="44"/>
    </row>
    <row r="63" spans="1:8" ht="21">
      <c r="A63" s="61"/>
      <c r="B63" s="49"/>
      <c r="C63" s="43" t="s">
        <v>258</v>
      </c>
      <c r="D63" s="41" t="s">
        <v>285</v>
      </c>
      <c r="E63" s="10">
        <v>2.4</v>
      </c>
      <c r="H63" s="44"/>
    </row>
    <row r="64" spans="1:8" ht="12.75">
      <c r="A64" s="61"/>
      <c r="B64" s="49"/>
      <c r="C64" s="43" t="s">
        <v>259</v>
      </c>
      <c r="D64" s="41" t="s">
        <v>285</v>
      </c>
      <c r="E64" s="8" t="s">
        <v>289</v>
      </c>
      <c r="H64" s="44"/>
    </row>
    <row r="65" spans="1:9" ht="21">
      <c r="A65" s="61"/>
      <c r="B65" s="50"/>
      <c r="C65" s="43" t="s">
        <v>261</v>
      </c>
      <c r="D65" s="41" t="s">
        <v>285</v>
      </c>
      <c r="E65" s="10">
        <v>8.8000000000000007</v>
      </c>
    </row>
    <row r="66" spans="1:9" ht="12.75">
      <c r="A66" s="62"/>
      <c r="B66" s="57" t="s">
        <v>294</v>
      </c>
      <c r="C66" s="59"/>
      <c r="D66" s="41" t="s">
        <v>285</v>
      </c>
      <c r="E66" s="8" t="s">
        <v>289</v>
      </c>
    </row>
    <row r="70" spans="1:9" s="20" customFormat="1">
      <c r="A70" s="20" t="s">
        <v>0</v>
      </c>
      <c r="H70" s="30"/>
    </row>
    <row r="72" spans="1:9">
      <c r="A72" s="20" t="s">
        <v>1</v>
      </c>
      <c r="B72" s="20" t="s">
        <v>2</v>
      </c>
      <c r="C72" s="20" t="s">
        <v>3</v>
      </c>
      <c r="D72" s="20" t="s">
        <v>4</v>
      </c>
    </row>
    <row r="74" spans="1:9" s="20" customFormat="1">
      <c r="A74" s="20" t="s">
        <v>5</v>
      </c>
      <c r="E74" s="20" t="s">
        <v>6</v>
      </c>
      <c r="F74" s="20" t="s">
        <v>7</v>
      </c>
      <c r="G74" s="20" t="s">
        <v>8</v>
      </c>
      <c r="H74" s="30" t="s">
        <v>9</v>
      </c>
      <c r="I74" s="20" t="s">
        <v>10</v>
      </c>
    </row>
    <row r="75" spans="1:9" s="20" customFormat="1">
      <c r="B75" s="20" t="s">
        <v>11</v>
      </c>
      <c r="E75" s="20">
        <f>E5</f>
        <v>22.8</v>
      </c>
      <c r="F75" s="20">
        <f>E75*(365.25/7)</f>
        <v>1189.6714285714286</v>
      </c>
      <c r="G75" s="20">
        <v>0.99999999999999989</v>
      </c>
      <c r="H75" s="30"/>
      <c r="I75" s="20">
        <f>SUM(I77,I76)</f>
        <v>1.4853613535569725</v>
      </c>
    </row>
    <row r="76" spans="1:9">
      <c r="C76" s="20" t="s">
        <v>12</v>
      </c>
      <c r="D76" s="20"/>
      <c r="E76" s="18">
        <f>E75*G76</f>
        <v>9.4387096774193537</v>
      </c>
      <c r="F76" s="18">
        <f>E76*(365.25/7)</f>
        <v>492.49838709677414</v>
      </c>
      <c r="G76" s="18">
        <v>0.41397849462365588</v>
      </c>
      <c r="I76" s="18">
        <f>F76*AVERAGE(H78:H79)</f>
        <v>0.61490765711767148</v>
      </c>
    </row>
    <row r="77" spans="1:9">
      <c r="C77" s="20" t="s">
        <v>13</v>
      </c>
      <c r="D77" s="20"/>
      <c r="E77" s="18">
        <f>G77*E75</f>
        <v>13.361290322580643</v>
      </c>
      <c r="F77" s="18">
        <f>E77*(365.25/7)</f>
        <v>697.17304147465427</v>
      </c>
      <c r="G77" s="18">
        <v>0.58602150537634401</v>
      </c>
      <c r="I77" s="18">
        <f>F77*AVERAGE(H78:H79)</f>
        <v>0.87045369643930104</v>
      </c>
    </row>
    <row r="78" spans="1:9">
      <c r="C78" s="20"/>
      <c r="D78" s="2" t="s">
        <v>15</v>
      </c>
      <c r="H78" s="19">
        <f>B466</f>
        <v>4.00513731321467E-4</v>
      </c>
    </row>
    <row r="79" spans="1:9">
      <c r="C79" s="20"/>
      <c r="D79" s="18" t="s">
        <v>14</v>
      </c>
      <c r="F79" s="20"/>
      <c r="H79" s="19">
        <f>B452</f>
        <v>2.09658137894879E-3</v>
      </c>
    </row>
    <row r="80" spans="1:9" s="20" customFormat="1">
      <c r="B80" s="20" t="s">
        <v>16</v>
      </c>
      <c r="E80" s="20">
        <f>E6</f>
        <v>29</v>
      </c>
      <c r="F80" s="20">
        <f>E80*(365.25/7)</f>
        <v>1513.1785714285716</v>
      </c>
      <c r="G80" s="20">
        <v>1</v>
      </c>
      <c r="H80" s="30"/>
      <c r="I80" s="20">
        <f>SUM(I81,I84)</f>
        <v>2.6383541817729359</v>
      </c>
    </row>
    <row r="81" spans="1:9">
      <c r="A81" s="18"/>
      <c r="C81" s="20" t="s">
        <v>17</v>
      </c>
      <c r="D81" s="20"/>
      <c r="E81" s="18">
        <f>G81*E80</f>
        <v>24.804255319148936</v>
      </c>
      <c r="F81" s="18">
        <f>E81*(365.25/7)</f>
        <v>1294.2506079027355</v>
      </c>
      <c r="G81" s="18">
        <v>0.85531914893617023</v>
      </c>
      <c r="I81" s="18">
        <f>F81*AVERAGE(H82:H83)</f>
        <v>2.5312350939868735</v>
      </c>
    </row>
    <row r="82" spans="1:9">
      <c r="A82" s="18"/>
      <c r="C82" s="20"/>
      <c r="D82" s="2" t="s">
        <v>19</v>
      </c>
      <c r="H82" s="19">
        <f>B455</f>
        <v>4.2646215314859999E-4</v>
      </c>
    </row>
    <row r="83" spans="1:9">
      <c r="A83" s="18"/>
      <c r="C83" s="20"/>
      <c r="D83" s="1" t="s">
        <v>18</v>
      </c>
      <c r="F83" s="20"/>
      <c r="H83" s="19">
        <f>B453</f>
        <v>3.4850447505856098E-3</v>
      </c>
    </row>
    <row r="84" spans="1:9">
      <c r="A84" s="18"/>
      <c r="C84" s="20" t="s">
        <v>21</v>
      </c>
      <c r="D84" s="20"/>
      <c r="E84" s="18">
        <f>G84*E80</f>
        <v>4.1957446808510639</v>
      </c>
      <c r="F84" s="18">
        <f>E84*(365.25/7)</f>
        <v>218.92796352583588</v>
      </c>
      <c r="G84" s="18">
        <v>0.14468085106382977</v>
      </c>
      <c r="I84" s="18">
        <f>F84*AVERAGE(H85:H86)</f>
        <v>0.10711908778606224</v>
      </c>
    </row>
    <row r="85" spans="1:9">
      <c r="A85" s="18"/>
      <c r="C85" s="20"/>
      <c r="D85" s="1" t="s">
        <v>22</v>
      </c>
      <c r="F85" s="20"/>
      <c r="H85" s="19">
        <f>B457</f>
        <v>6.0573063602221001E-4</v>
      </c>
    </row>
    <row r="86" spans="1:9">
      <c r="A86" s="18"/>
      <c r="C86" s="20"/>
      <c r="D86" s="1" t="s">
        <v>23</v>
      </c>
      <c r="F86" s="20"/>
      <c r="H86" s="19">
        <f>B464</f>
        <v>3.7284776082494302E-4</v>
      </c>
    </row>
    <row r="87" spans="1:9">
      <c r="A87" s="18"/>
      <c r="C87" s="20"/>
      <c r="D87" s="1"/>
      <c r="F87" s="20"/>
    </row>
    <row r="88" spans="1:9" s="20" customFormat="1">
      <c r="B88" s="20" t="s">
        <v>24</v>
      </c>
      <c r="E88" s="20">
        <f>E7</f>
        <v>97.4</v>
      </c>
      <c r="F88" s="20">
        <f>E88*(365.25/7)</f>
        <v>5082.192857142858</v>
      </c>
      <c r="G88" s="20">
        <v>1</v>
      </c>
      <c r="H88" s="30"/>
      <c r="I88" s="20">
        <f>SUM(I89,I91,I94,I96,I98,I100)</f>
        <v>3.0808393737986051</v>
      </c>
    </row>
    <row r="89" spans="1:9">
      <c r="A89" s="18"/>
      <c r="C89" s="20" t="s">
        <v>25</v>
      </c>
      <c r="D89" s="20"/>
      <c r="E89" s="18">
        <f>G89*E88</f>
        <v>22.345479082321191</v>
      </c>
      <c r="F89" s="18">
        <f>E89*(365.25/7)</f>
        <v>1165.955176402545</v>
      </c>
      <c r="G89" s="18">
        <v>0.22941970310391366</v>
      </c>
      <c r="I89" s="18">
        <f>F89*H90</f>
        <v>0.4669810582545626</v>
      </c>
    </row>
    <row r="90" spans="1:9">
      <c r="A90" s="18"/>
      <c r="C90" s="20"/>
      <c r="D90" s="18" t="s">
        <v>15</v>
      </c>
      <c r="F90" s="20"/>
      <c r="H90" s="19">
        <f>B466</f>
        <v>4.00513731321467E-4</v>
      </c>
    </row>
    <row r="91" spans="1:9">
      <c r="A91" s="18"/>
      <c r="C91" s="20" t="s">
        <v>26</v>
      </c>
      <c r="E91" s="36">
        <f>G91*E88</f>
        <v>15.378947368421052</v>
      </c>
      <c r="F91" s="18">
        <f>E91*(365.25/7)</f>
        <v>802.45150375939852</v>
      </c>
      <c r="G91" s="18">
        <v>0.15789473684210525</v>
      </c>
      <c r="I91" s="18">
        <f>F91*AVERAGE(H92:H93)</f>
        <v>1.3667441952642105</v>
      </c>
    </row>
    <row r="92" spans="1:9">
      <c r="A92" s="18"/>
      <c r="C92" s="20"/>
      <c r="D92" s="2" t="s">
        <v>19</v>
      </c>
      <c r="E92" s="36"/>
      <c r="H92" s="19">
        <f>B455</f>
        <v>4.2646215314859999E-4</v>
      </c>
    </row>
    <row r="93" spans="1:9">
      <c r="A93" s="18"/>
      <c r="C93" s="20"/>
      <c r="D93" s="18" t="s">
        <v>27</v>
      </c>
      <c r="F93" s="20"/>
      <c r="H93" s="19">
        <f>B454</f>
        <v>2.9799597648393701E-3</v>
      </c>
    </row>
    <row r="94" spans="1:9">
      <c r="A94" s="18"/>
      <c r="C94" s="20" t="s">
        <v>29</v>
      </c>
      <c r="E94" s="18">
        <f>G94*E88</f>
        <v>2.8917678812415661</v>
      </c>
      <c r="F94" s="18">
        <f>E94*(365.25/7)</f>
        <v>150.88831694621172</v>
      </c>
      <c r="G94" s="18">
        <v>2.9689608636977064E-2</v>
      </c>
      <c r="I94" s="18">
        <f>F94*H95</f>
        <v>6.0432842832943395E-2</v>
      </c>
    </row>
    <row r="95" spans="1:9">
      <c r="A95" s="18"/>
      <c r="C95" s="20"/>
      <c r="D95" s="28" t="s">
        <v>15</v>
      </c>
      <c r="F95" s="20"/>
      <c r="H95" s="19">
        <f>B466</f>
        <v>4.00513731321467E-4</v>
      </c>
    </row>
    <row r="96" spans="1:9">
      <c r="A96" s="18"/>
      <c r="C96" s="20" t="s">
        <v>30</v>
      </c>
      <c r="E96" s="36">
        <f>G96*E88</f>
        <v>4.9948717948717949</v>
      </c>
      <c r="F96" s="18">
        <f>E96*(365.25/7)</f>
        <v>260.62527472527472</v>
      </c>
      <c r="G96" s="18">
        <v>5.128205128205128E-2</v>
      </c>
      <c r="I96" s="18">
        <f>F96*H97</f>
        <v>0.1043840012569022</v>
      </c>
    </row>
    <row r="97" spans="1:9">
      <c r="A97" s="18"/>
      <c r="C97" s="20"/>
      <c r="D97" s="28" t="s">
        <v>15</v>
      </c>
      <c r="H97" s="19">
        <f>B466</f>
        <v>4.00513731321467E-4</v>
      </c>
    </row>
    <row r="98" spans="1:9">
      <c r="A98" s="18"/>
      <c r="C98" s="20" t="s">
        <v>31</v>
      </c>
      <c r="D98" s="20"/>
      <c r="E98" s="18">
        <f>G98*E88</f>
        <v>12.487179487179489</v>
      </c>
      <c r="F98" s="18">
        <f>E98*(365.25/7)</f>
        <v>651.56318681318692</v>
      </c>
      <c r="G98" s="18">
        <v>0.12820512820512822</v>
      </c>
      <c r="I98" s="18">
        <f>F98*H99</f>
        <v>0.26096000314225554</v>
      </c>
    </row>
    <row r="99" spans="1:9">
      <c r="A99" s="18"/>
      <c r="C99" s="20"/>
      <c r="D99" s="28" t="s">
        <v>15</v>
      </c>
      <c r="H99" s="19">
        <f>B466</f>
        <v>4.00513731321467E-4</v>
      </c>
    </row>
    <row r="100" spans="1:9">
      <c r="A100" s="18"/>
      <c r="C100" s="20" t="s">
        <v>32</v>
      </c>
      <c r="D100" s="20"/>
      <c r="E100" s="18">
        <f>G100*E88</f>
        <v>39.301754385964919</v>
      </c>
      <c r="F100" s="18">
        <f>E100*(365.25/7)</f>
        <v>2050.7093984962412</v>
      </c>
      <c r="G100" s="18">
        <v>0.40350877192982459</v>
      </c>
      <c r="I100" s="18">
        <f>F100*H101</f>
        <v>0.82133727304773074</v>
      </c>
    </row>
    <row r="101" spans="1:9">
      <c r="A101" s="18"/>
      <c r="C101" s="20"/>
      <c r="D101" s="28" t="s">
        <v>15</v>
      </c>
      <c r="F101" s="20"/>
      <c r="H101" s="19">
        <f>B466</f>
        <v>4.00513731321467E-4</v>
      </c>
    </row>
    <row r="102" spans="1:9">
      <c r="A102" s="18"/>
      <c r="C102" s="20"/>
      <c r="D102" s="28"/>
      <c r="F102" s="20"/>
    </row>
    <row r="103" spans="1:9" s="20" customFormat="1">
      <c r="B103" s="20" t="s">
        <v>33</v>
      </c>
      <c r="E103" s="20">
        <f>E8</f>
        <v>10.4</v>
      </c>
      <c r="F103" s="20">
        <f>E103*(365.25/7)</f>
        <v>542.65714285714284</v>
      </c>
      <c r="G103" s="20">
        <v>1</v>
      </c>
      <c r="H103" s="30"/>
      <c r="I103" s="20">
        <f>SUM(I104:I105)</f>
        <v>0.16711549457202879</v>
      </c>
    </row>
    <row r="104" spans="1:9">
      <c r="A104" s="18"/>
      <c r="C104" s="20" t="s">
        <v>34</v>
      </c>
      <c r="D104" s="20"/>
      <c r="E104" s="18">
        <f>G104*E103</f>
        <v>2.9714285714285715</v>
      </c>
      <c r="F104" s="18">
        <f>E104*(365.25/7)</f>
        <v>155.04489795918369</v>
      </c>
      <c r="G104" s="18">
        <v>0.2857142857142857</v>
      </c>
      <c r="I104" s="18">
        <f>F104*AVERAGE(H106:H106)</f>
        <v>4.77472841634368E-2</v>
      </c>
    </row>
    <row r="105" spans="1:9">
      <c r="A105" s="18"/>
      <c r="C105" s="20" t="s">
        <v>35</v>
      </c>
      <c r="D105" s="20"/>
      <c r="E105" s="18">
        <f>G105*E103</f>
        <v>7.4285714285714288</v>
      </c>
      <c r="F105" s="18">
        <f>E105*(365.25/7)</f>
        <v>387.61224489795921</v>
      </c>
      <c r="G105" s="18">
        <v>0.7142857142857143</v>
      </c>
      <c r="I105" s="18">
        <f>F105*AVERAGE(H106:H106)</f>
        <v>0.119368210408592</v>
      </c>
    </row>
    <row r="106" spans="1:9">
      <c r="A106" s="18"/>
      <c r="C106" s="20"/>
      <c r="D106" s="3" t="s">
        <v>36</v>
      </c>
      <c r="E106" s="3"/>
      <c r="F106" s="20"/>
      <c r="G106" s="3"/>
      <c r="H106" s="19">
        <f>B467</f>
        <v>3.0795779023961499E-4</v>
      </c>
    </row>
    <row r="107" spans="1:9">
      <c r="A107" s="18"/>
      <c r="C107" s="20"/>
      <c r="D107" s="3"/>
      <c r="E107" s="3"/>
      <c r="F107" s="20"/>
      <c r="G107" s="3"/>
    </row>
    <row r="108" spans="1:9" s="20" customFormat="1">
      <c r="B108" s="20" t="s">
        <v>37</v>
      </c>
      <c r="E108" s="20">
        <f>E9</f>
        <v>53.4</v>
      </c>
      <c r="F108" s="20">
        <f>E108*(365.25/7)</f>
        <v>2786.3357142857144</v>
      </c>
      <c r="G108" s="20">
        <v>0.9973821989528795</v>
      </c>
      <c r="H108" s="30"/>
      <c r="I108" s="20">
        <f>F108*H112</f>
        <v>0.62669395875609957</v>
      </c>
    </row>
    <row r="109" spans="1:9">
      <c r="C109" s="20" t="s">
        <v>38</v>
      </c>
      <c r="D109" s="20"/>
      <c r="E109" s="18">
        <f>G109*E108</f>
        <v>23.624607329842927</v>
      </c>
      <c r="F109" s="18">
        <f>E109*(365.25/7)</f>
        <v>1232.6982610321613</v>
      </c>
      <c r="G109" s="18">
        <v>0.44240837696335072</v>
      </c>
    </row>
    <row r="110" spans="1:9">
      <c r="C110" s="20" t="s">
        <v>39</v>
      </c>
      <c r="D110" s="20"/>
      <c r="E110" s="18">
        <f>G110*E108</f>
        <v>29.635602094240834</v>
      </c>
      <c r="F110" s="18">
        <f>E110*(365.25/7)</f>
        <v>1546.3433807030665</v>
      </c>
      <c r="G110" s="18">
        <v>0.55497382198952872</v>
      </c>
    </row>
    <row r="111" spans="1:9">
      <c r="C111" s="20" t="s">
        <v>40</v>
      </c>
      <c r="D111" s="20">
        <f>F108-SUM(F109:F110)</f>
        <v>7.2940725504863622</v>
      </c>
      <c r="E111" s="18" t="s">
        <v>41</v>
      </c>
      <c r="F111" s="20" t="e">
        <f>E111*(365.25/7)</f>
        <v>#VALUE!</v>
      </c>
      <c r="G111" s="18">
        <v>2.6178010471205049E-3</v>
      </c>
    </row>
    <row r="112" spans="1:9">
      <c r="C112" s="20"/>
      <c r="D112" s="2" t="s">
        <v>262</v>
      </c>
      <c r="F112" s="20"/>
      <c r="H112" s="19">
        <f>B510</f>
        <v>2.2491688835017299E-4</v>
      </c>
    </row>
    <row r="113" spans="1:9">
      <c r="C113" s="20"/>
      <c r="D113" s="2"/>
      <c r="F113" s="20"/>
    </row>
    <row r="114" spans="1:9">
      <c r="C114" s="20"/>
      <c r="D114" s="2"/>
      <c r="F114" s="20"/>
    </row>
    <row r="115" spans="1:9">
      <c r="C115" s="20"/>
      <c r="D115" s="2"/>
      <c r="F115" s="20"/>
    </row>
    <row r="116" spans="1:9">
      <c r="C116" s="20"/>
      <c r="D116" s="2"/>
      <c r="F116" s="20"/>
    </row>
    <row r="117" spans="1:9">
      <c r="C117" s="20"/>
      <c r="D117" s="2"/>
      <c r="F117" s="20"/>
    </row>
    <row r="118" spans="1:9">
      <c r="C118" s="20"/>
      <c r="D118" s="2"/>
      <c r="F118" s="20"/>
    </row>
    <row r="119" spans="1:9">
      <c r="C119" s="20"/>
      <c r="D119" s="2"/>
      <c r="F119" s="20"/>
    </row>
    <row r="120" spans="1:9">
      <c r="C120" s="20"/>
      <c r="D120" s="2"/>
      <c r="F120" s="20"/>
    </row>
    <row r="121" spans="1:9">
      <c r="C121" s="20"/>
      <c r="D121" s="2"/>
      <c r="F121" s="20"/>
    </row>
    <row r="122" spans="1:9" s="25" customFormat="1">
      <c r="A122" s="25" t="s">
        <v>42</v>
      </c>
      <c r="E122" s="25">
        <f>E4</f>
        <v>213</v>
      </c>
      <c r="F122" s="25">
        <f>E122*(365.25/7)</f>
        <v>11114.035714285716</v>
      </c>
      <c r="H122" s="27"/>
      <c r="I122" s="25">
        <f>SUM(I108,I103,I88,I80,I75)</f>
        <v>7.9983643624566421</v>
      </c>
    </row>
    <row r="123" spans="1:9">
      <c r="F123" s="20"/>
    </row>
    <row r="124" spans="1:9" s="20" customFormat="1">
      <c r="A124" s="20" t="s">
        <v>43</v>
      </c>
      <c r="H124" s="30"/>
    </row>
    <row r="125" spans="1:9" s="20" customFormat="1">
      <c r="B125" s="20" t="s">
        <v>44</v>
      </c>
      <c r="E125" s="20">
        <f>E11</f>
        <v>22.6</v>
      </c>
      <c r="F125" s="20">
        <f t="shared" ref="F125:F133" si="0">E125*(365.25/7)</f>
        <v>1179.2357142857145</v>
      </c>
      <c r="G125" s="20">
        <v>1</v>
      </c>
      <c r="H125" s="30"/>
    </row>
    <row r="126" spans="1:9">
      <c r="C126" s="20" t="s">
        <v>45</v>
      </c>
      <c r="D126" s="20"/>
      <c r="E126" s="18">
        <f>G126*E125</f>
        <v>7.5333333333333332</v>
      </c>
      <c r="F126" s="18">
        <f t="shared" si="0"/>
        <v>393.07857142857142</v>
      </c>
      <c r="G126" s="18">
        <v>0.33333333333333331</v>
      </c>
    </row>
    <row r="127" spans="1:9">
      <c r="C127" s="20" t="s">
        <v>46</v>
      </c>
      <c r="D127" s="20"/>
      <c r="E127" s="18">
        <f>G127*E125</f>
        <v>9.3876923076923067</v>
      </c>
      <c r="F127" s="18">
        <f t="shared" si="0"/>
        <v>489.83637362637359</v>
      </c>
      <c r="G127" s="18">
        <v>0.41538461538461535</v>
      </c>
    </row>
    <row r="128" spans="1:9">
      <c r="C128" s="20" t="s">
        <v>47</v>
      </c>
      <c r="D128" s="20"/>
      <c r="E128" s="18">
        <f>G128*E125</f>
        <v>2.3179487179487182</v>
      </c>
      <c r="F128" s="18">
        <f t="shared" si="0"/>
        <v>120.94725274725276</v>
      </c>
      <c r="G128" s="18">
        <v>0.10256410256410256</v>
      </c>
    </row>
    <row r="129" spans="1:9">
      <c r="C129" s="20" t="s">
        <v>48</v>
      </c>
      <c r="D129" s="20"/>
      <c r="E129" s="18">
        <f>G129*E125</f>
        <v>3.3610256410256412</v>
      </c>
      <c r="F129" s="18">
        <f t="shared" si="0"/>
        <v>175.37351648351651</v>
      </c>
      <c r="G129" s="18">
        <v>0.14871794871794872</v>
      </c>
    </row>
    <row r="130" spans="1:9" s="20" customFormat="1">
      <c r="B130" s="20" t="s">
        <v>49</v>
      </c>
      <c r="E130" s="20">
        <f>E12</f>
        <v>8.1</v>
      </c>
      <c r="F130" s="18">
        <f t="shared" si="0"/>
        <v>422.64642857142854</v>
      </c>
      <c r="G130" s="20">
        <v>1</v>
      </c>
      <c r="H130" s="30"/>
    </row>
    <row r="131" spans="1:9">
      <c r="C131" s="20" t="s">
        <v>49</v>
      </c>
      <c r="D131" s="20"/>
      <c r="E131" s="18">
        <f>G131*E130</f>
        <v>8.1</v>
      </c>
      <c r="F131" s="18">
        <f t="shared" si="0"/>
        <v>422.64642857142854</v>
      </c>
      <c r="G131" s="18">
        <v>1</v>
      </c>
    </row>
    <row r="132" spans="1:9" s="20" customFormat="1">
      <c r="B132" s="20" t="s">
        <v>50</v>
      </c>
      <c r="E132" s="20" t="s">
        <v>41</v>
      </c>
      <c r="F132" s="18" t="e">
        <f t="shared" si="0"/>
        <v>#VALUE!</v>
      </c>
      <c r="G132" s="20">
        <v>1</v>
      </c>
      <c r="H132" s="30"/>
    </row>
    <row r="133" spans="1:9">
      <c r="C133" s="20" t="s">
        <v>50</v>
      </c>
      <c r="D133" s="20"/>
      <c r="E133" s="18" t="s">
        <v>41</v>
      </c>
      <c r="F133" s="18" t="e">
        <f t="shared" si="0"/>
        <v>#VALUE!</v>
      </c>
      <c r="G133" s="18">
        <v>1</v>
      </c>
    </row>
    <row r="134" spans="1:9">
      <c r="C134" s="20"/>
      <c r="D134" s="3" t="s">
        <v>36</v>
      </c>
      <c r="E134" s="3"/>
      <c r="F134" s="20"/>
      <c r="G134" s="3"/>
      <c r="H134" s="19">
        <f>B467</f>
        <v>3.0795779023961499E-4</v>
      </c>
    </row>
    <row r="135" spans="1:9" s="25" customFormat="1">
      <c r="A135" s="25" t="s">
        <v>51</v>
      </c>
      <c r="E135" s="25">
        <f>E10</f>
        <v>30.7</v>
      </c>
      <c r="F135" s="25">
        <f>E135*(365.25/7)</f>
        <v>1601.882142857143</v>
      </c>
      <c r="H135" s="27"/>
      <c r="I135" s="25">
        <f>F135*H134</f>
        <v>0.49331208493858503</v>
      </c>
    </row>
    <row r="136" spans="1:9">
      <c r="C136" s="20"/>
      <c r="D136" s="20"/>
      <c r="F136" s="20"/>
    </row>
    <row r="137" spans="1:9" s="20" customFormat="1">
      <c r="A137" s="20" t="s">
        <v>52</v>
      </c>
      <c r="H137" s="30"/>
    </row>
    <row r="138" spans="1:9" s="20" customFormat="1">
      <c r="B138" s="20" t="s">
        <v>53</v>
      </c>
      <c r="E138" s="20">
        <f>E15</f>
        <v>37.4</v>
      </c>
      <c r="F138" s="20">
        <f t="shared" ref="F138:F151" si="1">E138*(365.25/7)</f>
        <v>1951.4785714285715</v>
      </c>
      <c r="G138" s="20">
        <v>1.0036231884057971</v>
      </c>
      <c r="H138" s="30"/>
    </row>
    <row r="139" spans="1:9">
      <c r="C139" s="20" t="s">
        <v>54</v>
      </c>
      <c r="D139" s="20"/>
      <c r="E139" s="18">
        <f>G139*E138</f>
        <v>10.705072463768115</v>
      </c>
      <c r="F139" s="18">
        <f t="shared" si="1"/>
        <v>558.57538819875776</v>
      </c>
      <c r="G139" s="18">
        <v>0.28623188405797101</v>
      </c>
    </row>
    <row r="140" spans="1:9">
      <c r="C140" s="20" t="s">
        <v>55</v>
      </c>
      <c r="D140" s="20"/>
      <c r="E140" s="18">
        <f>G140*E138</f>
        <v>5.9623188405797105</v>
      </c>
      <c r="F140" s="18">
        <f t="shared" si="1"/>
        <v>311.10527950310563</v>
      </c>
      <c r="G140" s="18">
        <v>0.15942028985507248</v>
      </c>
    </row>
    <row r="141" spans="1:9">
      <c r="C141" s="20" t="s">
        <v>56</v>
      </c>
      <c r="D141" s="20"/>
      <c r="E141" s="18">
        <f>G141*E138</f>
        <v>13.957246376811593</v>
      </c>
      <c r="F141" s="18">
        <f t="shared" si="1"/>
        <v>728.26917701863351</v>
      </c>
      <c r="G141" s="18">
        <v>0.37318840579710144</v>
      </c>
    </row>
    <row r="142" spans="1:9">
      <c r="C142" s="20" t="s">
        <v>57</v>
      </c>
      <c r="D142" s="20"/>
      <c r="E142" s="18">
        <f>G142*E138</f>
        <v>3.5231884057971015</v>
      </c>
      <c r="F142" s="18">
        <f t="shared" si="1"/>
        <v>183.83493788819877</v>
      </c>
      <c r="G142" s="18">
        <v>9.420289855072464E-2</v>
      </c>
    </row>
    <row r="143" spans="1:9">
      <c r="C143" s="20" t="s">
        <v>58</v>
      </c>
      <c r="D143" s="20"/>
      <c r="E143" s="18">
        <f>G143*E138</f>
        <v>1.0840579710144926</v>
      </c>
      <c r="F143" s="18">
        <f t="shared" si="1"/>
        <v>56.564596273291919</v>
      </c>
      <c r="G143" s="18">
        <v>2.8985507246376812E-2</v>
      </c>
    </row>
    <row r="144" spans="1:9">
      <c r="C144" s="20" t="s">
        <v>59</v>
      </c>
      <c r="D144" s="20"/>
      <c r="E144" s="18">
        <f>G144*E138</f>
        <v>0.94855072463768109</v>
      </c>
      <c r="F144" s="18">
        <f t="shared" si="1"/>
        <v>49.494021739130432</v>
      </c>
      <c r="G144" s="18">
        <v>2.5362318840579708E-2</v>
      </c>
    </row>
    <row r="145" spans="1:9">
      <c r="C145" s="20" t="s">
        <v>60</v>
      </c>
      <c r="D145" s="20"/>
      <c r="E145" s="18">
        <f>G145*E138</f>
        <v>1.355072463768116</v>
      </c>
      <c r="F145" s="18">
        <f t="shared" si="1"/>
        <v>70.705745341614914</v>
      </c>
      <c r="G145" s="18">
        <v>3.6231884057971016E-2</v>
      </c>
    </row>
    <row r="146" spans="1:9" s="20" customFormat="1">
      <c r="B146" s="20" t="s">
        <v>61</v>
      </c>
      <c r="E146" s="20">
        <f>E16</f>
        <v>5.9</v>
      </c>
      <c r="F146" s="20">
        <f t="shared" si="1"/>
        <v>307.85357142857146</v>
      </c>
      <c r="G146" s="20">
        <v>1</v>
      </c>
      <c r="H146" s="30"/>
    </row>
    <row r="147" spans="1:9">
      <c r="C147" s="20" t="s">
        <v>62</v>
      </c>
      <c r="D147" s="20"/>
      <c r="E147" s="18">
        <f>G147*E146</f>
        <v>2.4741935483870972</v>
      </c>
      <c r="F147" s="18">
        <f t="shared" si="1"/>
        <v>129.09988479262674</v>
      </c>
      <c r="G147" s="18">
        <v>0.41935483870967744</v>
      </c>
    </row>
    <row r="148" spans="1:9">
      <c r="C148" s="20" t="s">
        <v>63</v>
      </c>
      <c r="D148" s="20"/>
      <c r="E148" s="18">
        <f>G148*E146</f>
        <v>0.66612903225806441</v>
      </c>
      <c r="F148" s="18">
        <f t="shared" si="1"/>
        <v>34.757661290322574</v>
      </c>
      <c r="G148" s="18">
        <v>0.1129032258064516</v>
      </c>
    </row>
    <row r="149" spans="1:9">
      <c r="C149" s="20" t="s">
        <v>64</v>
      </c>
      <c r="D149" s="20"/>
      <c r="E149" s="18">
        <f>G149*E146</f>
        <v>2.0935483870967744</v>
      </c>
      <c r="F149" s="18">
        <f t="shared" si="1"/>
        <v>109.23836405529956</v>
      </c>
      <c r="G149" s="18">
        <v>0.35483870967741937</v>
      </c>
    </row>
    <row r="150" spans="1:9">
      <c r="C150" s="20" t="s">
        <v>65</v>
      </c>
      <c r="D150" s="20"/>
      <c r="E150" s="18">
        <f>G150*E146</f>
        <v>0.47580645161290325</v>
      </c>
      <c r="F150" s="18">
        <f t="shared" si="1"/>
        <v>24.826900921658989</v>
      </c>
      <c r="G150" s="18">
        <v>8.0645161290322578E-2</v>
      </c>
    </row>
    <row r="151" spans="1:9">
      <c r="C151" s="20" t="s">
        <v>66</v>
      </c>
      <c r="D151" s="20"/>
      <c r="E151" s="18">
        <f>G151*E146</f>
        <v>0.1903225806451613</v>
      </c>
      <c r="F151" s="18">
        <f t="shared" si="1"/>
        <v>9.930760368663595</v>
      </c>
      <c r="G151" s="18">
        <v>3.2258064516129031E-2</v>
      </c>
    </row>
    <row r="152" spans="1:9">
      <c r="C152" s="20"/>
      <c r="D152" s="2" t="s">
        <v>67</v>
      </c>
      <c r="H152" s="19">
        <f>B468</f>
        <v>2.5698777452277098E-4</v>
      </c>
    </row>
    <row r="153" spans="1:9">
      <c r="C153" s="20"/>
      <c r="D153" s="3" t="s">
        <v>68</v>
      </c>
      <c r="F153" s="20"/>
      <c r="G153" s="25"/>
      <c r="H153" s="19">
        <f>B469</f>
        <v>2.3781103369882801E-4</v>
      </c>
    </row>
    <row r="154" spans="1:9" s="25" customFormat="1">
      <c r="A154" s="25" t="s">
        <v>69</v>
      </c>
      <c r="E154" s="25">
        <f>E14</f>
        <v>43.4</v>
      </c>
      <c r="F154" s="25">
        <f>E154*(365.25/7)</f>
        <v>2264.5500000000002</v>
      </c>
      <c r="H154" s="27"/>
      <c r="I154" s="25">
        <f>F154*AVERAGE(H152:H153)</f>
        <v>0.560248320579111</v>
      </c>
    </row>
    <row r="155" spans="1:9">
      <c r="C155" s="20"/>
      <c r="D155" s="20"/>
      <c r="F155" s="20"/>
    </row>
    <row r="156" spans="1:9" s="20" customFormat="1">
      <c r="A156" s="20" t="s">
        <v>70</v>
      </c>
      <c r="H156" s="30"/>
    </row>
    <row r="157" spans="1:9" s="20" customFormat="1">
      <c r="B157" s="20" t="s">
        <v>71</v>
      </c>
      <c r="E157" s="38">
        <f>E18</f>
        <v>61.7</v>
      </c>
      <c r="F157" s="20">
        <f>E157*(365.25/7)</f>
        <v>3219.4178571428574</v>
      </c>
      <c r="G157" s="20">
        <v>1.0151057401812689</v>
      </c>
      <c r="H157" s="30"/>
      <c r="I157" s="20">
        <f>F157*AVERAGE(H159:H160)</f>
        <v>0.43544165441166666</v>
      </c>
    </row>
    <row r="158" spans="1:9">
      <c r="C158" s="20" t="s">
        <v>71</v>
      </c>
      <c r="D158" s="20"/>
      <c r="E158" s="36">
        <f>G158*E157</f>
        <v>61.7</v>
      </c>
      <c r="F158" s="18">
        <f>E158*(365.25/7)</f>
        <v>3219.4178571428574</v>
      </c>
      <c r="G158" s="18">
        <v>1</v>
      </c>
    </row>
    <row r="159" spans="1:9">
      <c r="D159" s="28" t="s">
        <v>72</v>
      </c>
      <c r="E159" s="36"/>
      <c r="F159" s="20"/>
      <c r="H159" s="19">
        <f>B529</f>
        <v>7.7595885697333093E-5</v>
      </c>
    </row>
    <row r="160" spans="1:9">
      <c r="D160" s="29" t="s">
        <v>73</v>
      </c>
      <c r="E160" s="36"/>
      <c r="F160" s="20"/>
      <c r="H160" s="19">
        <f>B492</f>
        <v>1.9291367456093599E-4</v>
      </c>
    </row>
    <row r="161" spans="2:9" s="20" customFormat="1">
      <c r="B161" s="20" t="s">
        <v>74</v>
      </c>
      <c r="E161" s="38">
        <f>E19</f>
        <v>73.3</v>
      </c>
      <c r="F161" s="20">
        <f>E161*(365.25/7)</f>
        <v>3824.6892857142857</v>
      </c>
      <c r="G161" s="20">
        <v>1</v>
      </c>
      <c r="H161" s="30"/>
      <c r="I161" s="20">
        <f>SUM(I162,I168,I164)</f>
        <v>0.87680645910868904</v>
      </c>
    </row>
    <row r="162" spans="2:9">
      <c r="C162" s="20" t="s">
        <v>75</v>
      </c>
      <c r="D162" s="20"/>
      <c r="E162" s="36">
        <f>G162*E161</f>
        <v>45.57228464419476</v>
      </c>
      <c r="F162" s="18">
        <f>E162*(365.25/7)</f>
        <v>2377.8967094703053</v>
      </c>
      <c r="G162" s="18">
        <v>0.62172284644194764</v>
      </c>
      <c r="I162" s="18">
        <f>F162*H163</f>
        <v>0.45872879195027499</v>
      </c>
    </row>
    <row r="163" spans="2:9">
      <c r="C163" s="20"/>
      <c r="D163" s="29" t="s">
        <v>73</v>
      </c>
      <c r="E163" s="36"/>
      <c r="F163" s="20"/>
      <c r="H163" s="19">
        <f>B492</f>
        <v>1.9291367456093599E-4</v>
      </c>
    </row>
    <row r="164" spans="2:9">
      <c r="C164" s="20" t="s">
        <v>76</v>
      </c>
      <c r="D164" s="20"/>
      <c r="E164" s="36">
        <f>G164*E161</f>
        <v>3.8434456928838947</v>
      </c>
      <c r="F164" s="18">
        <f>E164*(365.25/7)</f>
        <v>200.54550561797751</v>
      </c>
      <c r="G164" s="18">
        <v>5.2434456928838948E-2</v>
      </c>
      <c r="I164" s="18">
        <f>F164*AVERAGE(H165:H167)</f>
        <v>0.17765956535314936</v>
      </c>
    </row>
    <row r="165" spans="2:9">
      <c r="C165" s="20"/>
      <c r="D165" s="29" t="s">
        <v>77</v>
      </c>
      <c r="E165" s="36"/>
      <c r="F165" s="20"/>
      <c r="H165" s="19">
        <f>B479</f>
        <v>1.4906108433209899E-3</v>
      </c>
    </row>
    <row r="166" spans="2:9">
      <c r="C166" s="20"/>
      <c r="D166" s="29" t="s">
        <v>78</v>
      </c>
      <c r="E166" s="36"/>
      <c r="F166" s="20"/>
      <c r="H166" s="19">
        <f>B478</f>
        <v>8.8192919598841597E-4</v>
      </c>
    </row>
    <row r="167" spans="2:9">
      <c r="C167" s="20"/>
      <c r="D167" s="29" t="s">
        <v>79</v>
      </c>
      <c r="E167" s="36"/>
      <c r="F167" s="20"/>
      <c r="H167" s="19">
        <f>B470</f>
        <v>2.8510464047079402E-4</v>
      </c>
    </row>
    <row r="168" spans="2:9">
      <c r="C168" s="20" t="s">
        <v>80</v>
      </c>
      <c r="D168" s="20"/>
      <c r="E168" s="36">
        <f>G168*E161</f>
        <v>23.884269662921344</v>
      </c>
      <c r="F168" s="18">
        <f>E168*(365.25/7)</f>
        <v>1246.2470706260031</v>
      </c>
      <c r="G168" s="18">
        <v>0.32584269662921345</v>
      </c>
      <c r="I168" s="18">
        <f>F168*H169</f>
        <v>0.24041810180526457</v>
      </c>
    </row>
    <row r="169" spans="2:9">
      <c r="C169" s="20"/>
      <c r="D169" s="29" t="s">
        <v>73</v>
      </c>
      <c r="E169" s="36"/>
      <c r="F169" s="20"/>
      <c r="H169" s="19">
        <f>B492</f>
        <v>1.9291367456093599E-4</v>
      </c>
    </row>
    <row r="170" spans="2:9" s="20" customFormat="1">
      <c r="B170" s="20" t="s">
        <v>81</v>
      </c>
      <c r="D170" s="20" t="s">
        <v>295</v>
      </c>
      <c r="E170" s="38">
        <f>(E200-SUM(E186,E177,E161,E157)) / 2</f>
        <v>41.300000000000011</v>
      </c>
      <c r="F170" s="20">
        <f>E170*(365.25/7)</f>
        <v>2154.9750000000008</v>
      </c>
      <c r="G170" s="20">
        <v>1</v>
      </c>
      <c r="H170" s="30"/>
      <c r="I170" s="20">
        <f>SUM(I171,I175)</f>
        <v>0.53418507841673379</v>
      </c>
    </row>
    <row r="171" spans="2:9">
      <c r="C171" s="20" t="s">
        <v>82</v>
      </c>
      <c r="D171" s="20"/>
      <c r="E171" s="36">
        <f>G171*E170</f>
        <v>7.4856250000000015</v>
      </c>
      <c r="F171" s="18">
        <f>E171*(365.25/7)</f>
        <v>390.5892187500001</v>
      </c>
      <c r="G171" s="18">
        <v>0.18124999999999999</v>
      </c>
      <c r="I171" s="18">
        <f>F171*AVERAGE(H172:H174)</f>
        <v>0.34601578639681413</v>
      </c>
    </row>
    <row r="172" spans="2:9">
      <c r="C172" s="20"/>
      <c r="D172" s="29" t="s">
        <v>77</v>
      </c>
      <c r="E172" s="36"/>
      <c r="F172" s="20"/>
      <c r="H172" s="19">
        <f>B479</f>
        <v>1.4906108433209899E-3</v>
      </c>
    </row>
    <row r="173" spans="2:9">
      <c r="C173" s="20"/>
      <c r="D173" s="29" t="s">
        <v>78</v>
      </c>
      <c r="E173" s="36"/>
      <c r="F173" s="20"/>
      <c r="H173" s="19">
        <f>B478</f>
        <v>8.8192919598841597E-4</v>
      </c>
    </row>
    <row r="174" spans="2:9">
      <c r="C174" s="20"/>
      <c r="D174" s="29" t="s">
        <v>79</v>
      </c>
      <c r="E174" s="36"/>
      <c r="F174" s="20"/>
      <c r="H174" s="19">
        <f>B470</f>
        <v>2.8510464047079402E-4</v>
      </c>
    </row>
    <row r="175" spans="2:9">
      <c r="C175" s="20" t="s">
        <v>83</v>
      </c>
      <c r="D175" s="20"/>
      <c r="E175" s="36">
        <f>G175*E170</f>
        <v>33.814375000000005</v>
      </c>
      <c r="F175" s="18">
        <f>E175*(365.25/7)</f>
        <v>1764.3857812500003</v>
      </c>
      <c r="G175" s="18">
        <v>0.81874999999999998</v>
      </c>
      <c r="I175" s="18">
        <f>F175*H176</f>
        <v>0.18816929201991969</v>
      </c>
    </row>
    <row r="176" spans="2:9">
      <c r="C176" s="20"/>
      <c r="D176" s="29" t="s">
        <v>84</v>
      </c>
      <c r="E176" s="36"/>
      <c r="F176" s="20"/>
      <c r="H176" s="19">
        <f>B555</f>
        <v>1.06648610536075E-4</v>
      </c>
    </row>
    <row r="177" spans="1:9" s="20" customFormat="1">
      <c r="B177" s="20" t="s">
        <v>85</v>
      </c>
      <c r="E177" s="38">
        <f>E21</f>
        <v>28.2</v>
      </c>
      <c r="F177" s="20">
        <f>E177*(365.25/7)</f>
        <v>1471.4357142857143</v>
      </c>
      <c r="G177" s="20">
        <v>0.99595141700404854</v>
      </c>
      <c r="H177" s="30"/>
      <c r="I177" s="20">
        <f>SUM(I178,I180,I182,I184)</f>
        <v>0.22163686083229528</v>
      </c>
    </row>
    <row r="178" spans="1:9">
      <c r="A178" s="39"/>
      <c r="C178" s="20" t="s">
        <v>86</v>
      </c>
      <c r="D178" s="20"/>
      <c r="E178" s="36">
        <f>G178*E177</f>
        <v>2.5117408906882592</v>
      </c>
      <c r="F178" s="18">
        <f>E178*(365.25/7)</f>
        <v>131.05905147484097</v>
      </c>
      <c r="G178" s="18">
        <v>8.9068825910931182E-2</v>
      </c>
      <c r="I178" s="18">
        <f>F178*H179</f>
        <v>1.7473629685302444E-2</v>
      </c>
    </row>
    <row r="179" spans="1:9">
      <c r="D179" s="29" t="s">
        <v>86</v>
      </c>
      <c r="E179" s="36"/>
      <c r="H179" s="19">
        <f>B489</f>
        <v>1.3332638599674901E-4</v>
      </c>
    </row>
    <row r="180" spans="1:9">
      <c r="C180" s="20" t="s">
        <v>87</v>
      </c>
      <c r="D180" s="20"/>
      <c r="E180" s="36">
        <f>G180*E177</f>
        <v>1.1417004048582995</v>
      </c>
      <c r="F180" s="18">
        <f>E180*(365.25/7)</f>
        <v>59.572296124927703</v>
      </c>
      <c r="G180" s="18">
        <v>4.048582995951417E-2</v>
      </c>
      <c r="I180" s="18">
        <f>F180*H181</f>
        <v>1.0488943015307561E-2</v>
      </c>
    </row>
    <row r="181" spans="1:9">
      <c r="D181" s="29" t="s">
        <v>88</v>
      </c>
      <c r="E181" s="36"/>
      <c r="H181" s="19">
        <f>B491</f>
        <v>1.7607081978696001E-4</v>
      </c>
    </row>
    <row r="182" spans="1:9">
      <c r="C182" s="20" t="s">
        <v>89</v>
      </c>
      <c r="D182" s="20"/>
      <c r="E182" s="36">
        <f>G182*E177</f>
        <v>24.432388663967611</v>
      </c>
      <c r="F182" s="18">
        <f>E182*(365.25/7)</f>
        <v>1274.8471370734528</v>
      </c>
      <c r="G182" s="18">
        <v>0.8663967611336032</v>
      </c>
      <c r="I182" s="18">
        <f>F182*H183</f>
        <v>0.19303606475121765</v>
      </c>
    </row>
    <row r="183" spans="1:9">
      <c r="D183" s="29" t="s">
        <v>90</v>
      </c>
      <c r="E183" s="36"/>
      <c r="F183" s="20"/>
      <c r="H183" s="19">
        <f>B541</f>
        <v>1.5141898909884401E-4</v>
      </c>
    </row>
    <row r="184" spans="1:9">
      <c r="C184" s="20" t="s">
        <v>91</v>
      </c>
      <c r="D184" s="39">
        <f>F177-SUM(F182,F180,F178)</f>
        <v>5.9572296124927107</v>
      </c>
      <c r="E184" s="36" t="s">
        <v>41</v>
      </c>
      <c r="F184" s="18" t="e">
        <f>E184*(365.25/7)</f>
        <v>#VALUE!</v>
      </c>
      <c r="G184" s="18">
        <v>4.0485829959514552E-3</v>
      </c>
      <c r="I184" s="18">
        <f>D184*H185</f>
        <v>6.3822338046762002E-4</v>
      </c>
    </row>
    <row r="185" spans="1:9">
      <c r="D185" s="28" t="s">
        <v>92</v>
      </c>
      <c r="E185" s="36"/>
      <c r="F185" s="20"/>
      <c r="H185" s="19">
        <f>B540</f>
        <v>1.07134259040347E-4</v>
      </c>
    </row>
    <row r="186" spans="1:9" s="20" customFormat="1">
      <c r="B186" s="20" t="s">
        <v>93</v>
      </c>
      <c r="E186" s="38">
        <f>E22</f>
        <v>42</v>
      </c>
      <c r="F186" s="20">
        <f>E186*(365.25/7)</f>
        <v>2191.5</v>
      </c>
      <c r="G186" s="20">
        <v>0.99722991689750695</v>
      </c>
      <c r="H186" s="30"/>
      <c r="I186" s="20">
        <f>SUM(I187,I189,I191,I193,I195)</f>
        <v>3.6790107098543325</v>
      </c>
    </row>
    <row r="187" spans="1:9">
      <c r="C187" s="20" t="s">
        <v>94</v>
      </c>
      <c r="D187" s="20"/>
      <c r="E187" s="36">
        <f>G187*E186</f>
        <v>36.182825484764543</v>
      </c>
      <c r="F187" s="18">
        <f>E187*(365.25/7)</f>
        <v>1887.9681440443214</v>
      </c>
      <c r="G187" s="18">
        <v>0.86149584487534625</v>
      </c>
      <c r="I187" s="18">
        <f>F187*H188</f>
        <v>3.5036692570795012</v>
      </c>
    </row>
    <row r="188" spans="1:9">
      <c r="D188" s="29" t="s">
        <v>95</v>
      </c>
      <c r="E188" s="36"/>
      <c r="H188" s="19">
        <f>B486</f>
        <v>1.8557883342110301E-3</v>
      </c>
    </row>
    <row r="189" spans="1:9">
      <c r="C189" s="20" t="s">
        <v>96</v>
      </c>
      <c r="D189" s="20"/>
      <c r="E189" s="36">
        <f>G189*E186</f>
        <v>4.0720221606648197</v>
      </c>
      <c r="F189" s="18">
        <f>E189*(365.25/7)</f>
        <v>212.47229916897507</v>
      </c>
      <c r="G189" s="18">
        <v>9.6952908587257608E-2</v>
      </c>
      <c r="I189" s="18">
        <f>F189*H190</f>
        <v>0.15113530952115684</v>
      </c>
    </row>
    <row r="190" spans="1:9">
      <c r="C190" s="20"/>
      <c r="D190" s="29" t="s">
        <v>97</v>
      </c>
      <c r="E190" s="36"/>
      <c r="H190" s="19">
        <f>B488</f>
        <v>7.1131771111942403E-4</v>
      </c>
    </row>
    <row r="191" spans="1:9">
      <c r="C191" s="20" t="s">
        <v>98</v>
      </c>
      <c r="D191" s="20"/>
      <c r="E191" s="36">
        <f>G191*E186</f>
        <v>1.2797783933518005</v>
      </c>
      <c r="F191" s="18">
        <f>E191*(365.25/7)</f>
        <v>66.777008310249315</v>
      </c>
      <c r="G191" s="18">
        <v>3.0470914127423823E-2</v>
      </c>
      <c r="I191" s="18">
        <f>F191*H192</f>
        <v>1.883929072195123E-2</v>
      </c>
    </row>
    <row r="192" spans="1:9">
      <c r="C192" s="20"/>
      <c r="D192" s="29" t="s">
        <v>99</v>
      </c>
      <c r="E192" s="36"/>
      <c r="H192" s="19">
        <f>B459</f>
        <v>2.8212241306802699E-4</v>
      </c>
    </row>
    <row r="193" spans="1:9">
      <c r="C193" s="20" t="s">
        <v>100</v>
      </c>
      <c r="D193" s="39">
        <f>F186-SUM(F187,F189,F191,F195)</f>
        <v>6.0706371191135986</v>
      </c>
      <c r="E193" s="36" t="s">
        <v>41</v>
      </c>
      <c r="F193" s="18" t="e">
        <f>E193*(365.25/7)</f>
        <v>#VALUE!</v>
      </c>
      <c r="G193" s="18">
        <v>2.7700831024930483E-3</v>
      </c>
      <c r="I193" s="18">
        <f>D193*H194</f>
        <v>1.3417131329308252E-3</v>
      </c>
    </row>
    <row r="194" spans="1:9">
      <c r="C194" s="20"/>
      <c r="D194" s="29" t="s">
        <v>101</v>
      </c>
      <c r="E194" s="36"/>
      <c r="H194" s="19">
        <f>B473</f>
        <v>2.2101685648552401E-4</v>
      </c>
    </row>
    <row r="195" spans="1:9">
      <c r="C195" s="20" t="s">
        <v>102</v>
      </c>
      <c r="D195" s="20"/>
      <c r="E195" s="36">
        <f>G195*E186</f>
        <v>0.34903047091412737</v>
      </c>
      <c r="F195" s="18">
        <f>E195*(365.25/7)</f>
        <v>18.211911357340718</v>
      </c>
      <c r="G195" s="18">
        <v>8.3102493074792231E-3</v>
      </c>
      <c r="I195" s="18">
        <f>F195*H196</f>
        <v>4.0251393987924579E-3</v>
      </c>
    </row>
    <row r="196" spans="1:9">
      <c r="C196" s="20"/>
      <c r="D196" s="29" t="s">
        <v>101</v>
      </c>
      <c r="E196" s="36"/>
      <c r="H196" s="19">
        <f>B473</f>
        <v>2.2101685648552401E-4</v>
      </c>
    </row>
    <row r="197" spans="1:9" s="20" customFormat="1">
      <c r="B197" s="20" t="s">
        <v>103</v>
      </c>
      <c r="D197" s="20" t="s">
        <v>295</v>
      </c>
      <c r="E197" s="38">
        <f>(E200-SUM(E157,E161,E177,E186))/2</f>
        <v>41.300000000000011</v>
      </c>
      <c r="F197" s="20">
        <f>E197*(365.25/7)</f>
        <v>2154.9750000000008</v>
      </c>
      <c r="G197" s="20">
        <v>1</v>
      </c>
      <c r="H197" s="30"/>
      <c r="I197" s="20">
        <f>F197*H199</f>
        <v>0.12385614893695443</v>
      </c>
    </row>
    <row r="198" spans="1:9">
      <c r="C198" s="20" t="s">
        <v>103</v>
      </c>
      <c r="D198" s="20"/>
      <c r="E198" s="36" t="s">
        <v>41</v>
      </c>
      <c r="F198" s="20" t="e">
        <f>E198*(365.25/7)</f>
        <v>#VALUE!</v>
      </c>
      <c r="G198" s="18">
        <v>1</v>
      </c>
    </row>
    <row r="199" spans="1:9">
      <c r="C199" s="20"/>
      <c r="D199" s="29" t="s">
        <v>104</v>
      </c>
      <c r="E199" s="36"/>
      <c r="F199" s="20"/>
      <c r="H199" s="19">
        <f>B532</f>
        <v>5.74745177725748E-5</v>
      </c>
    </row>
    <row r="200" spans="1:9" s="25" customFormat="1">
      <c r="A200" s="25" t="s">
        <v>105</v>
      </c>
      <c r="E200" s="35">
        <f>E17</f>
        <v>287.8</v>
      </c>
      <c r="F200" s="25">
        <f>E200*(365.25/7)</f>
        <v>15016.992857142859</v>
      </c>
      <c r="H200" s="27"/>
      <c r="I200" s="25">
        <f>SUM(I161,I170,I157,I177,I186,I197)</f>
        <v>5.8709369115606718</v>
      </c>
    </row>
    <row r="201" spans="1:9">
      <c r="C201" s="20"/>
      <c r="D201" s="20"/>
      <c r="E201" s="36"/>
      <c r="F201" s="20"/>
    </row>
    <row r="202" spans="1:9" s="20" customFormat="1">
      <c r="A202" s="20" t="s">
        <v>106</v>
      </c>
      <c r="E202" s="36"/>
      <c r="H202" s="30"/>
    </row>
    <row r="203" spans="1:9" s="20" customFormat="1">
      <c r="B203" s="20" t="s">
        <v>107</v>
      </c>
      <c r="E203" s="38">
        <f>E25</f>
        <v>29.3</v>
      </c>
      <c r="F203" s="20">
        <f>E203*(365.25/7)</f>
        <v>1528.832142857143</v>
      </c>
      <c r="G203" s="20">
        <v>0.97826086956521752</v>
      </c>
      <c r="H203" s="30"/>
      <c r="I203" s="20">
        <f>SUM(I204,I206,I208)</f>
        <v>0.34022207646576863</v>
      </c>
    </row>
    <row r="204" spans="1:9">
      <c r="A204" s="18"/>
      <c r="C204" s="20" t="s">
        <v>108</v>
      </c>
      <c r="D204" s="20"/>
      <c r="E204" s="36">
        <f>G204*E203</f>
        <v>24.841304347826089</v>
      </c>
      <c r="F204" s="18">
        <f>E204*(365.25/7)</f>
        <v>1296.1837732919257</v>
      </c>
      <c r="G204" s="18">
        <v>0.84782608695652184</v>
      </c>
      <c r="I204" s="18">
        <f>F204*H205</f>
        <v>0.28543088420818119</v>
      </c>
    </row>
    <row r="205" spans="1:9">
      <c r="A205" s="18"/>
      <c r="C205" s="20"/>
      <c r="D205" s="29" t="s">
        <v>109</v>
      </c>
      <c r="E205" s="36"/>
      <c r="H205" s="19">
        <f>B484</f>
        <v>2.2020865411952401E-4</v>
      </c>
    </row>
    <row r="206" spans="1:9">
      <c r="A206" s="18"/>
      <c r="C206" s="20" t="s">
        <v>110</v>
      </c>
      <c r="D206" s="20"/>
      <c r="E206" s="36">
        <f>G206*E203</f>
        <v>3.8217391304347825</v>
      </c>
      <c r="F206" s="18">
        <f>E206*(365.25/7)</f>
        <v>199.41288819875777</v>
      </c>
      <c r="G206" s="18">
        <v>0.13043478260869565</v>
      </c>
      <c r="I206" s="18">
        <f>F206*H207</f>
        <v>5.1246674349356897E-2</v>
      </c>
    </row>
    <row r="207" spans="1:9">
      <c r="A207" s="18"/>
      <c r="C207" s="20"/>
      <c r="D207" s="29" t="s">
        <v>67</v>
      </c>
      <c r="E207" s="36"/>
      <c r="H207" s="19">
        <f>B468</f>
        <v>2.5698777452277098E-4</v>
      </c>
    </row>
    <row r="208" spans="1:9">
      <c r="A208" s="18"/>
      <c r="C208" s="20" t="s">
        <v>111</v>
      </c>
      <c r="D208" s="20">
        <f>F203-SUM(F204,F206)</f>
        <v>33.235481366459453</v>
      </c>
      <c r="E208" s="36" t="s">
        <v>41</v>
      </c>
      <c r="F208" s="18" t="e">
        <f>E208*(365.25/7)</f>
        <v>#VALUE!</v>
      </c>
      <c r="G208" s="18">
        <v>2.1739130434782483E-2</v>
      </c>
      <c r="I208" s="18">
        <f>D208*H209</f>
        <v>3.5445179082305117E-3</v>
      </c>
    </row>
    <row r="209" spans="1:9">
      <c r="A209" s="18"/>
      <c r="C209" s="20"/>
      <c r="D209" s="29" t="s">
        <v>84</v>
      </c>
      <c r="E209" s="36"/>
      <c r="H209" s="19">
        <f>B555</f>
        <v>1.06648610536075E-4</v>
      </c>
    </row>
    <row r="210" spans="1:9" s="20" customFormat="1">
      <c r="B210" s="20" t="s">
        <v>112</v>
      </c>
      <c r="E210" s="38">
        <f>E234-SUM(E203,E213,E220,E223,E227)</f>
        <v>7.4000000000000057</v>
      </c>
      <c r="F210" s="20">
        <f>E210*(365.25/7)</f>
        <v>386.12142857142891</v>
      </c>
      <c r="G210" s="20">
        <v>1</v>
      </c>
      <c r="H210" s="30"/>
      <c r="I210" s="20">
        <f>F211*H212</f>
        <v>9.922848662412459E-2</v>
      </c>
    </row>
    <row r="211" spans="1:9">
      <c r="A211" s="18"/>
      <c r="C211" s="20" t="s">
        <v>112</v>
      </c>
      <c r="D211" s="20"/>
      <c r="E211" s="36">
        <f>G211*E210</f>
        <v>7.4000000000000057</v>
      </c>
      <c r="F211" s="18">
        <f>E211*(365.25/7)</f>
        <v>386.12142857142891</v>
      </c>
      <c r="G211" s="18">
        <v>1</v>
      </c>
    </row>
    <row r="212" spans="1:9">
      <c r="A212" s="18"/>
      <c r="C212" s="20"/>
      <c r="D212" s="29" t="s">
        <v>67</v>
      </c>
      <c r="E212" s="36"/>
      <c r="H212" s="19">
        <f>B468</f>
        <v>2.5698777452277098E-4</v>
      </c>
    </row>
    <row r="213" spans="1:9" s="20" customFormat="1">
      <c r="B213" s="20" t="s">
        <v>113</v>
      </c>
      <c r="E213" s="38">
        <f>E27</f>
        <v>14.7</v>
      </c>
      <c r="F213" s="20">
        <f>E213*(365.25/7)</f>
        <v>767.02499999999998</v>
      </c>
      <c r="G213" s="20">
        <v>1</v>
      </c>
      <c r="H213" s="30"/>
      <c r="I213" s="20">
        <f>SUM(I214,I215,I217)</f>
        <v>0.13690575360356211</v>
      </c>
    </row>
    <row r="214" spans="1:9">
      <c r="A214" s="18"/>
      <c r="C214" s="20" t="s">
        <v>114</v>
      </c>
      <c r="D214" s="20"/>
      <c r="E214" s="36">
        <f>G214*E213</f>
        <v>12.249999999999998</v>
      </c>
      <c r="F214" s="18">
        <f>E214*(365.25/7)</f>
        <v>639.18749999999989</v>
      </c>
      <c r="G214" s="18">
        <v>0.83333333333333326</v>
      </c>
      <c r="I214" s="18">
        <f>F214*H216</f>
        <v>0.11900347441971038</v>
      </c>
    </row>
    <row r="215" spans="1:9">
      <c r="A215" s="18"/>
      <c r="C215" s="20" t="s">
        <v>115</v>
      </c>
      <c r="D215" s="20"/>
      <c r="E215" s="36">
        <f>G215*E213</f>
        <v>1.2249999999999999</v>
      </c>
      <c r="F215" s="18">
        <f>E215*(365.25/7)</f>
        <v>63.918749999999996</v>
      </c>
      <c r="G215" s="18">
        <v>8.3333333333333329E-2</v>
      </c>
      <c r="I215" s="18">
        <f>F215*H216</f>
        <v>1.190034744197104E-2</v>
      </c>
    </row>
    <row r="216" spans="1:9">
      <c r="A216" s="18"/>
      <c r="C216" s="20"/>
      <c r="D216" s="29" t="s">
        <v>116</v>
      </c>
      <c r="E216" s="36"/>
      <c r="H216" s="19">
        <f>B482</f>
        <v>1.86179289206548E-4</v>
      </c>
    </row>
    <row r="217" spans="1:9">
      <c r="A217" s="18"/>
      <c r="C217" s="20" t="s">
        <v>117</v>
      </c>
      <c r="D217" s="20"/>
      <c r="E217" s="36">
        <f>G217*E213</f>
        <v>1.2249999999999999</v>
      </c>
      <c r="F217" s="18">
        <f>E217*(365.25/7)</f>
        <v>63.918749999999996</v>
      </c>
      <c r="G217" s="18">
        <v>8.3333333333333329E-2</v>
      </c>
      <c r="I217" s="18">
        <f>F217*AVERAGE(H218:H219)</f>
        <v>6.0019317418806813E-3</v>
      </c>
    </row>
    <row r="218" spans="1:9">
      <c r="A218" s="18"/>
      <c r="C218" s="20"/>
      <c r="D218" s="29" t="s">
        <v>84</v>
      </c>
      <c r="E218" s="36"/>
      <c r="H218" s="19">
        <f>B555</f>
        <v>1.06648610536075E-4</v>
      </c>
    </row>
    <row r="219" spans="1:9">
      <c r="A219" s="18"/>
      <c r="C219" s="20"/>
      <c r="D219" s="29" t="s">
        <v>118</v>
      </c>
      <c r="E219" s="36"/>
      <c r="H219" s="19">
        <f>B528</f>
        <v>8.1150172821881203E-5</v>
      </c>
    </row>
    <row r="220" spans="1:9" s="20" customFormat="1">
      <c r="B220" s="20" t="s">
        <v>119</v>
      </c>
      <c r="E220" s="38">
        <f>E28</f>
        <v>2.9</v>
      </c>
      <c r="F220" s="20">
        <f>E220*(365.25/7)</f>
        <v>151.31785714285715</v>
      </c>
      <c r="G220" s="20">
        <v>1</v>
      </c>
      <c r="H220" s="30"/>
      <c r="I220" s="20">
        <f>F220*H222</f>
        <v>2.6481272470949696E-2</v>
      </c>
    </row>
    <row r="221" spans="1:9">
      <c r="A221" s="18"/>
      <c r="C221" s="20" t="s">
        <v>119</v>
      </c>
      <c r="D221" s="20"/>
      <c r="E221" s="36">
        <f>G221*E220</f>
        <v>2.9</v>
      </c>
      <c r="F221" s="18">
        <f>E221*(365.25/7)</f>
        <v>151.31785714285715</v>
      </c>
      <c r="G221" s="18">
        <v>1</v>
      </c>
    </row>
    <row r="222" spans="1:9">
      <c r="A222" s="18"/>
      <c r="D222" s="3" t="s">
        <v>120</v>
      </c>
      <c r="E222" s="36"/>
      <c r="H222" s="19">
        <f>B485</f>
        <v>1.7500427887998099E-4</v>
      </c>
    </row>
    <row r="223" spans="1:9" s="20" customFormat="1">
      <c r="B223" s="20" t="s">
        <v>121</v>
      </c>
      <c r="E223" s="38">
        <f>E29</f>
        <v>4.5999999999999996</v>
      </c>
      <c r="F223" s="20">
        <f>E223*(365.25/7)</f>
        <v>240.02142857142857</v>
      </c>
      <c r="G223" s="20">
        <v>1</v>
      </c>
      <c r="H223" s="30"/>
      <c r="I223" s="20">
        <f>SUM(I224:I225)</f>
        <v>4.2004777022885721E-2</v>
      </c>
    </row>
    <row r="224" spans="1:9">
      <c r="A224" s="18"/>
      <c r="C224" s="20" t="s">
        <v>122</v>
      </c>
      <c r="D224" s="20"/>
      <c r="E224" s="36">
        <f>G224*E223</f>
        <v>2.2041666666666662</v>
      </c>
      <c r="F224" s="18">
        <f>E224*(365.25/7)</f>
        <v>115.01026785714284</v>
      </c>
      <c r="G224" s="18">
        <v>0.47916666666666663</v>
      </c>
      <c r="I224" s="18">
        <f>F224*H226</f>
        <v>2.012728899013274E-2</v>
      </c>
    </row>
    <row r="225" spans="1:9">
      <c r="A225" s="18"/>
      <c r="C225" s="20" t="s">
        <v>123</v>
      </c>
      <c r="D225" s="20"/>
      <c r="E225" s="36">
        <f>G225*E223</f>
        <v>2.3958333333333335</v>
      </c>
      <c r="F225" s="18">
        <f>E225*(365.25/7)</f>
        <v>125.01116071428572</v>
      </c>
      <c r="G225" s="18">
        <v>0.52083333333333337</v>
      </c>
      <c r="I225" s="18">
        <f>F225*H226</f>
        <v>2.1877488032752981E-2</v>
      </c>
    </row>
    <row r="226" spans="1:9">
      <c r="A226" s="18"/>
      <c r="D226" s="3" t="s">
        <v>120</v>
      </c>
      <c r="E226" s="36"/>
      <c r="H226" s="19">
        <f>B485</f>
        <v>1.7500427887998099E-4</v>
      </c>
    </row>
    <row r="227" spans="1:9" s="20" customFormat="1">
      <c r="B227" s="20" t="s">
        <v>124</v>
      </c>
      <c r="E227" s="38">
        <f>E30</f>
        <v>10.8</v>
      </c>
      <c r="F227" s="20">
        <f>E227*(365.25/7)</f>
        <v>563.52857142857147</v>
      </c>
      <c r="G227" s="20">
        <v>0.9882352941176471</v>
      </c>
      <c r="H227" s="30"/>
      <c r="I227" s="20">
        <f>SUM(I228,I231)</f>
        <v>8.5552129700202248E-2</v>
      </c>
    </row>
    <row r="228" spans="1:9">
      <c r="A228" s="18"/>
      <c r="C228" s="20" t="s">
        <v>125</v>
      </c>
      <c r="D228" s="20"/>
      <c r="E228" s="36">
        <f>G228*E227</f>
        <v>7.8776470588235306</v>
      </c>
      <c r="F228" s="18">
        <f>E228*(365.25/7)</f>
        <v>411.04436974789922</v>
      </c>
      <c r="G228" s="18">
        <v>0.72941176470588243</v>
      </c>
      <c r="I228" s="18">
        <f>F228*AVERAGE(H229:H230)</f>
        <v>7.3154359066573305E-2</v>
      </c>
    </row>
    <row r="229" spans="1:9">
      <c r="A229" s="18"/>
      <c r="C229" s="3"/>
      <c r="D229" s="3" t="s">
        <v>120</v>
      </c>
      <c r="E229" s="36"/>
      <c r="H229" s="19">
        <f>B485</f>
        <v>1.7500427887998099E-4</v>
      </c>
    </row>
    <row r="230" spans="1:9">
      <c r="A230" s="18"/>
      <c r="C230" s="31"/>
      <c r="D230" s="31" t="s">
        <v>126</v>
      </c>
      <c r="E230" s="36"/>
      <c r="H230" s="19">
        <f>B476</f>
        <v>1.8093957755303699E-4</v>
      </c>
    </row>
    <row r="231" spans="1:9">
      <c r="A231" s="18"/>
      <c r="C231" s="20" t="s">
        <v>127</v>
      </c>
      <c r="D231" s="20"/>
      <c r="E231" s="36">
        <f>G231*E227</f>
        <v>2.7952941176470594</v>
      </c>
      <c r="F231" s="18">
        <f>E231*(365.25/7)</f>
        <v>145.85445378151263</v>
      </c>
      <c r="G231" s="18">
        <v>0.25882352941176473</v>
      </c>
      <c r="I231" s="18">
        <f>F231*AVERAGE(H232:H233)</f>
        <v>1.2397770633628942E-2</v>
      </c>
    </row>
    <row r="232" spans="1:9">
      <c r="A232" s="18"/>
      <c r="D232" s="37" t="s">
        <v>92</v>
      </c>
      <c r="E232" s="36"/>
      <c r="H232" s="19">
        <f>B540</f>
        <v>1.07134259040347E-4</v>
      </c>
    </row>
    <row r="233" spans="1:9">
      <c r="A233" s="18"/>
      <c r="D233" s="3" t="s">
        <v>128</v>
      </c>
      <c r="E233" s="36"/>
      <c r="H233" s="19">
        <f>B556</f>
        <v>6.2867688959137197E-5</v>
      </c>
    </row>
    <row r="234" spans="1:9" s="25" customFormat="1">
      <c r="A234" s="25" t="s">
        <v>129</v>
      </c>
      <c r="E234" s="35">
        <f>E24</f>
        <v>69.7</v>
      </c>
      <c r="F234" s="25">
        <f>E234*(365.25/7)</f>
        <v>3636.846428571429</v>
      </c>
      <c r="H234" s="27"/>
      <c r="I234" s="25">
        <f>SUM(I227,I220,I213,I210,I203,I223)</f>
        <v>0.73039449588749306</v>
      </c>
    </row>
    <row r="235" spans="1:9">
      <c r="C235" s="20"/>
      <c r="D235" s="20"/>
      <c r="F235" s="20"/>
    </row>
    <row r="236" spans="1:9" s="20" customFormat="1">
      <c r="A236" s="20" t="s">
        <v>130</v>
      </c>
      <c r="H236" s="30"/>
    </row>
    <row r="237" spans="1:9" s="20" customFormat="1">
      <c r="B237" s="20" t="s">
        <v>131</v>
      </c>
      <c r="E237" s="20">
        <f>E32</f>
        <v>9</v>
      </c>
      <c r="F237" s="20">
        <f>E237*(365.25/7)</f>
        <v>469.60714285714289</v>
      </c>
      <c r="G237" s="20">
        <v>0.98648648648648651</v>
      </c>
      <c r="H237" s="30"/>
      <c r="I237" s="20">
        <f>SUM(I238,I239,I241)</f>
        <v>8.4221284992886419E-2</v>
      </c>
    </row>
    <row r="238" spans="1:9">
      <c r="C238" s="20" t="s">
        <v>132</v>
      </c>
      <c r="D238" s="20"/>
      <c r="E238" s="18">
        <f>G238*E237</f>
        <v>7.1756756756756754</v>
      </c>
      <c r="F238" s="18">
        <f>E238*(365.25/7)</f>
        <v>374.41650579150581</v>
      </c>
      <c r="G238" s="18">
        <v>0.79729729729729726</v>
      </c>
      <c r="I238" s="18">
        <f>F238*H240</f>
        <v>6.7746764386799288E-2</v>
      </c>
    </row>
    <row r="239" spans="1:9">
      <c r="C239" s="20" t="s">
        <v>133</v>
      </c>
      <c r="D239" s="20"/>
      <c r="E239" s="18">
        <f>G239*E237</f>
        <v>0.24324324324324326</v>
      </c>
      <c r="F239" s="18">
        <f>E239*(365.25/7)</f>
        <v>12.692084942084943</v>
      </c>
      <c r="G239" s="18">
        <v>2.7027027027027029E-2</v>
      </c>
      <c r="I239" s="18">
        <f>F239*H240</f>
        <v>2.2965004876881116E-3</v>
      </c>
    </row>
    <row r="240" spans="1:9">
      <c r="C240" s="20"/>
      <c r="D240" s="31" t="s">
        <v>126</v>
      </c>
      <c r="H240" s="19">
        <f>B476</f>
        <v>1.8093957755303699E-4</v>
      </c>
    </row>
    <row r="241" spans="1:9">
      <c r="C241" s="20" t="s">
        <v>134</v>
      </c>
      <c r="D241" s="20"/>
      <c r="E241" s="18">
        <f>G241*E237</f>
        <v>1.4594594594594592</v>
      </c>
      <c r="F241" s="18">
        <f>E241*(365.25/7)</f>
        <v>76.152509652509636</v>
      </c>
      <c r="G241" s="18">
        <v>0.16216216216216214</v>
      </c>
      <c r="I241" s="18">
        <f>F241*H242</f>
        <v>1.417802011839903E-2</v>
      </c>
    </row>
    <row r="242" spans="1:9">
      <c r="C242" s="20"/>
      <c r="D242" s="29" t="s">
        <v>116</v>
      </c>
      <c r="H242" s="19">
        <f>B482</f>
        <v>1.86179289206548E-4</v>
      </c>
    </row>
    <row r="243" spans="1:9" s="20" customFormat="1">
      <c r="B243" s="20" t="s">
        <v>135</v>
      </c>
      <c r="D243" s="20" t="s">
        <v>295</v>
      </c>
      <c r="E243" s="20">
        <f>(E251-E237)/2</f>
        <v>9.0500000000000007</v>
      </c>
      <c r="F243" s="20">
        <f>E243*(365.25/7)</f>
        <v>472.21607142857147</v>
      </c>
      <c r="G243" s="20">
        <v>0.96129032258064506</v>
      </c>
      <c r="H243" s="30"/>
      <c r="I243" s="20">
        <f>SUM(I244,I245,I246)</f>
        <v>2.403200984709725E-2</v>
      </c>
    </row>
    <row r="244" spans="1:9">
      <c r="C244" s="20" t="s">
        <v>136</v>
      </c>
      <c r="D244" s="20"/>
      <c r="E244" s="18">
        <f>G244*E243</f>
        <v>6.1306451612903228</v>
      </c>
      <c r="F244" s="18">
        <f>E244*(365.25/7)</f>
        <v>319.88830645161295</v>
      </c>
      <c r="G244" s="18">
        <v>0.67741935483870963</v>
      </c>
      <c r="I244" s="18">
        <f>F244*H247</f>
        <v>1.6385461259384487E-2</v>
      </c>
    </row>
    <row r="245" spans="1:9">
      <c r="C245" s="20" t="s">
        <v>137</v>
      </c>
      <c r="D245" s="20"/>
      <c r="E245" s="18">
        <f>G245*E243</f>
        <v>2.5690322580645164</v>
      </c>
      <c r="F245" s="18">
        <f>E245*(365.25/7)</f>
        <v>134.04843317972353</v>
      </c>
      <c r="G245" s="18">
        <v>0.28387096774193549</v>
      </c>
      <c r="I245" s="18">
        <f>F245*H247</f>
        <v>6.8662885277420722E-3</v>
      </c>
    </row>
    <row r="246" spans="1:9">
      <c r="C246" s="20" t="s">
        <v>138</v>
      </c>
      <c r="D246" s="20"/>
      <c r="E246" s="18">
        <f>G246*E243</f>
        <v>0.29193548387096774</v>
      </c>
      <c r="F246" s="18">
        <f>E246*(365.25/7)</f>
        <v>15.232776497695854</v>
      </c>
      <c r="G246" s="18">
        <v>3.2258064516129031E-2</v>
      </c>
      <c r="I246" s="18">
        <f>F246*H247</f>
        <v>7.8026005997068983E-4</v>
      </c>
    </row>
    <row r="247" spans="1:9">
      <c r="C247" s="20"/>
      <c r="D247" s="31" t="s">
        <v>139</v>
      </c>
      <c r="H247" s="19">
        <f>B550</f>
        <v>5.1222445237656699E-5</v>
      </c>
    </row>
    <row r="248" spans="1:9" s="20" customFormat="1">
      <c r="B248" s="20" t="s">
        <v>140</v>
      </c>
      <c r="D248" s="20" t="s">
        <v>295</v>
      </c>
      <c r="E248" s="20">
        <f>(E251-E237)/2</f>
        <v>9.0500000000000007</v>
      </c>
      <c r="F248" s="18">
        <f>E248*(365.25/7)</f>
        <v>472.21607142857147</v>
      </c>
      <c r="G248" s="20">
        <v>1</v>
      </c>
      <c r="H248" s="30"/>
      <c r="I248" s="20">
        <f>F248*H250</f>
        <v>4.2620287179948688E-2</v>
      </c>
    </row>
    <row r="249" spans="1:9">
      <c r="C249" s="20" t="s">
        <v>140</v>
      </c>
      <c r="D249" s="20"/>
      <c r="E249" s="18" t="s">
        <v>41</v>
      </c>
      <c r="F249" s="18" t="e">
        <f>E249*(365.25/7)</f>
        <v>#VALUE!</v>
      </c>
      <c r="G249" s="18">
        <v>1</v>
      </c>
    </row>
    <row r="250" spans="1:9">
      <c r="C250" s="20"/>
      <c r="D250" s="18" t="s">
        <v>141</v>
      </c>
      <c r="H250" s="19">
        <f>B549</f>
        <v>9.0255901394909502E-5</v>
      </c>
    </row>
    <row r="251" spans="1:9" s="25" customFormat="1">
      <c r="A251" s="25" t="s">
        <v>142</v>
      </c>
      <c r="E251" s="25">
        <f>E31</f>
        <v>27.1</v>
      </c>
      <c r="F251" s="25">
        <f>E251*(365.25/7)</f>
        <v>1414.0392857142858</v>
      </c>
      <c r="H251" s="27"/>
      <c r="I251" s="25">
        <f>SUM(I248,I243,I237)</f>
        <v>0.15087358201993234</v>
      </c>
    </row>
    <row r="252" spans="1:9">
      <c r="C252" s="20"/>
      <c r="D252" s="20"/>
      <c r="F252" s="20"/>
    </row>
    <row r="253" spans="1:9" s="20" customFormat="1">
      <c r="A253" s="20" t="s">
        <v>143</v>
      </c>
      <c r="H253" s="30"/>
    </row>
    <row r="254" spans="1:9" s="20" customFormat="1">
      <c r="B254" s="20" t="s">
        <v>144</v>
      </c>
      <c r="E254" s="20">
        <f>E36</f>
        <v>62.6</v>
      </c>
      <c r="F254" s="20">
        <f>E254*(365.25/7)</f>
        <v>3266.3785714285718</v>
      </c>
      <c r="G254" s="20">
        <v>0.96780684104627757</v>
      </c>
      <c r="H254" s="30"/>
      <c r="I254" s="20">
        <f>F254*H259</f>
        <v>0.45119093100029428</v>
      </c>
    </row>
    <row r="255" spans="1:9">
      <c r="C255" s="20" t="s">
        <v>145</v>
      </c>
      <c r="D255" s="20"/>
      <c r="E255" s="18">
        <f>G255*E254</f>
        <v>13.603219315895373</v>
      </c>
      <c r="F255" s="18">
        <f>E255*(365.25/7)</f>
        <v>709.79655073296931</v>
      </c>
      <c r="G255" s="18">
        <v>0.21730382293762576</v>
      </c>
    </row>
    <row r="256" spans="1:9">
      <c r="C256" s="20" t="s">
        <v>146</v>
      </c>
      <c r="D256" s="20"/>
      <c r="E256" s="18">
        <f>G256*E254</f>
        <v>46.099798792756538</v>
      </c>
      <c r="F256" s="18">
        <f>E256*(365.25/7)</f>
        <v>2405.4216441506178</v>
      </c>
      <c r="G256" s="18">
        <v>0.73641851106639833</v>
      </c>
    </row>
    <row r="257" spans="1:9">
      <c r="C257" s="20" t="s">
        <v>147</v>
      </c>
      <c r="D257" s="20"/>
      <c r="E257" s="18" t="s">
        <v>41</v>
      </c>
      <c r="F257" s="18" t="e">
        <f>E257*(365.25/7)</f>
        <v>#VALUE!</v>
      </c>
      <c r="G257" s="18">
        <v>3.2193158953722434E-2</v>
      </c>
    </row>
    <row r="258" spans="1:9">
      <c r="C258" s="20" t="s">
        <v>148</v>
      </c>
      <c r="D258" s="20"/>
      <c r="E258" s="18">
        <f>G258*E254</f>
        <v>0.88169014084507036</v>
      </c>
      <c r="F258" s="18">
        <f>E258*(365.25/7)</f>
        <v>46.005331991951707</v>
      </c>
      <c r="G258" s="18">
        <v>1.408450704225352E-2</v>
      </c>
    </row>
    <row r="259" spans="1:9">
      <c r="C259" s="20"/>
      <c r="D259" s="29" t="s">
        <v>149</v>
      </c>
      <c r="H259" s="19">
        <f>B481</f>
        <v>1.3813185493773399E-4</v>
      </c>
    </row>
    <row r="260" spans="1:9" s="20" customFormat="1">
      <c r="B260" s="20" t="s">
        <v>150</v>
      </c>
      <c r="E260" s="20">
        <f>E37</f>
        <v>91</v>
      </c>
      <c r="F260" s="20">
        <f>E260*(365.25/7)</f>
        <v>4748.25</v>
      </c>
      <c r="G260" s="20">
        <v>1</v>
      </c>
      <c r="H260" s="30"/>
      <c r="I260" s="20">
        <f>SUM(I261,I263,I265,I267,I269)</f>
        <v>5.1959854586866783</v>
      </c>
    </row>
    <row r="261" spans="1:9">
      <c r="C261" s="20" t="s">
        <v>151</v>
      </c>
      <c r="D261" s="20"/>
      <c r="E261" s="18">
        <f>G261*E260</f>
        <v>8.2966714905933436</v>
      </c>
      <c r="F261" s="18">
        <f>E261*(365.25/7)</f>
        <v>432.90846599131697</v>
      </c>
      <c r="G261" s="18">
        <v>9.1172214182344433E-2</v>
      </c>
      <c r="I261" s="18">
        <f>F261*H262</f>
        <v>5.9798449425629549E-2</v>
      </c>
    </row>
    <row r="262" spans="1:9">
      <c r="C262" s="20"/>
      <c r="D262" s="29" t="s">
        <v>149</v>
      </c>
      <c r="H262" s="19">
        <f>B481</f>
        <v>1.3813185493773399E-4</v>
      </c>
    </row>
    <row r="263" spans="1:9">
      <c r="C263" s="20" t="s">
        <v>152</v>
      </c>
      <c r="D263" s="20"/>
      <c r="E263" s="18">
        <f>G263*E260</f>
        <v>50.570188133140377</v>
      </c>
      <c r="F263" s="18">
        <f>E263*(365.25/7)</f>
        <v>2638.6801736613606</v>
      </c>
      <c r="G263" s="18">
        <v>0.55571635311143275</v>
      </c>
      <c r="I263" s="18">
        <f>F263*H264</f>
        <v>4.8304286859184922</v>
      </c>
    </row>
    <row r="264" spans="1:9">
      <c r="C264" s="20"/>
      <c r="D264" s="18" t="s">
        <v>153</v>
      </c>
      <c r="H264" s="19">
        <f>B511</f>
        <v>1.8306230266686399E-3</v>
      </c>
    </row>
    <row r="265" spans="1:9">
      <c r="C265" s="20" t="s">
        <v>154</v>
      </c>
      <c r="D265" s="20"/>
      <c r="E265" s="18">
        <f>G265*E260</f>
        <v>5.0043415340086828</v>
      </c>
      <c r="F265" s="18">
        <f>E265*(365.25/7)</f>
        <v>261.11939218523878</v>
      </c>
      <c r="G265" s="18">
        <v>5.4992764109985527E-2</v>
      </c>
      <c r="I265" s="18">
        <f>F265*H266</f>
        <v>5.7711787228192181E-2</v>
      </c>
    </row>
    <row r="266" spans="1:9">
      <c r="A266" s="18"/>
      <c r="C266" s="20"/>
      <c r="D266" s="31" t="s">
        <v>101</v>
      </c>
      <c r="H266" s="19">
        <f>B473</f>
        <v>2.2101685648552401E-4</v>
      </c>
    </row>
    <row r="267" spans="1:9">
      <c r="A267" s="18"/>
      <c r="C267" s="20" t="s">
        <v>155</v>
      </c>
      <c r="D267" s="20"/>
      <c r="E267" s="18">
        <f>G267*E260</f>
        <v>12.247467438494937</v>
      </c>
      <c r="F267" s="18">
        <f>E267*(365.25/7)</f>
        <v>639.05535455861082</v>
      </c>
      <c r="G267" s="18">
        <v>0.13458755426917512</v>
      </c>
      <c r="I267" s="18">
        <f>F267*H268</f>
        <v>6.8154365619314608E-2</v>
      </c>
    </row>
    <row r="268" spans="1:9">
      <c r="A268" s="18"/>
      <c r="C268" s="20"/>
      <c r="D268" s="31" t="s">
        <v>84</v>
      </c>
      <c r="H268" s="19">
        <f>B555</f>
        <v>1.06648610536075E-4</v>
      </c>
    </row>
    <row r="269" spans="1:9">
      <c r="A269" s="18"/>
      <c r="C269" s="20" t="s">
        <v>156</v>
      </c>
      <c r="D269" s="20"/>
      <c r="E269" s="18">
        <f>G269*E260</f>
        <v>14.881331403762664</v>
      </c>
      <c r="F269" s="18">
        <f>E269*(365.25/7)</f>
        <v>776.4866136034733</v>
      </c>
      <c r="G269" s="18">
        <v>0.16353111432706224</v>
      </c>
      <c r="I269" s="18">
        <f>F269*H270</f>
        <v>0.17989217049504963</v>
      </c>
    </row>
    <row r="270" spans="1:9">
      <c r="A270" s="18"/>
      <c r="C270" s="20"/>
      <c r="D270" s="31" t="s">
        <v>157</v>
      </c>
      <c r="H270" s="19">
        <f>B516</f>
        <v>2.3167452901759201E-4</v>
      </c>
    </row>
    <row r="271" spans="1:9" s="20" customFormat="1">
      <c r="B271" s="20" t="s">
        <v>158</v>
      </c>
      <c r="E271" s="20">
        <f>E38</f>
        <v>30</v>
      </c>
      <c r="F271" s="20">
        <f>E271*(365.25/7)</f>
        <v>1565.3571428571429</v>
      </c>
      <c r="G271" s="20">
        <v>1.0047169811320757</v>
      </c>
      <c r="H271" s="30"/>
      <c r="I271" s="20">
        <f>SUM(I272,I274,I276,I278,I280,I282,I287)</f>
        <v>1.4237261543333712</v>
      </c>
    </row>
    <row r="272" spans="1:9">
      <c r="A272" s="18"/>
      <c r="C272" s="20" t="s">
        <v>159</v>
      </c>
      <c r="D272" s="20"/>
      <c r="E272" s="18">
        <f>G272*E271</f>
        <v>0.70754716981132082</v>
      </c>
      <c r="F272" s="18">
        <f>E272*(365.25/7)</f>
        <v>36.918800539083563</v>
      </c>
      <c r="G272" s="18">
        <v>2.358490566037736E-2</v>
      </c>
      <c r="I272" s="18">
        <f>F272*H273</f>
        <v>6.1583512656236773E-2</v>
      </c>
    </row>
    <row r="273" spans="1:9">
      <c r="A273" s="18"/>
      <c r="C273" s="20"/>
      <c r="D273" s="3" t="s">
        <v>160</v>
      </c>
      <c r="H273" s="19">
        <f>B512</f>
        <v>1.6680799960183501E-3</v>
      </c>
    </row>
    <row r="274" spans="1:9">
      <c r="A274" s="18"/>
      <c r="C274" s="20" t="s">
        <v>161</v>
      </c>
      <c r="D274" s="20"/>
      <c r="E274" s="18">
        <f>G274*E271</f>
        <v>4.8113207547169807</v>
      </c>
      <c r="F274" s="18">
        <f>E274*(365.25/7)</f>
        <v>251.04784366576817</v>
      </c>
      <c r="G274" s="18">
        <v>0.16037735849056603</v>
      </c>
      <c r="I274" s="18">
        <f>F274*H275</f>
        <v>0.45957396341006407</v>
      </c>
    </row>
    <row r="275" spans="1:9">
      <c r="A275" s="18"/>
      <c r="C275" s="20"/>
      <c r="D275" s="29" t="s">
        <v>153</v>
      </c>
      <c r="H275" s="19">
        <f>B511</f>
        <v>1.8306230266686399E-3</v>
      </c>
    </row>
    <row r="276" spans="1:9">
      <c r="A276" s="18"/>
      <c r="C276" s="20" t="s">
        <v>162</v>
      </c>
      <c r="D276" s="20"/>
      <c r="E276" s="18">
        <f>G276*E271</f>
        <v>2.6886792452830188</v>
      </c>
      <c r="F276" s="18">
        <f>E276*(365.25/7)</f>
        <v>140.29144204851752</v>
      </c>
      <c r="G276" s="18">
        <v>8.9622641509433956E-2</v>
      </c>
      <c r="I276" s="18">
        <f>F276*H277</f>
        <v>0.11666574526073965</v>
      </c>
    </row>
    <row r="277" spans="1:9">
      <c r="A277" s="18"/>
      <c r="C277" s="20"/>
      <c r="D277" s="3" t="s">
        <v>163</v>
      </c>
      <c r="H277" s="19">
        <f>B514</f>
        <v>8.3159559526369898E-4</v>
      </c>
    </row>
    <row r="278" spans="1:9">
      <c r="A278" s="18"/>
      <c r="C278" s="20" t="s">
        <v>164</v>
      </c>
      <c r="D278" s="20"/>
      <c r="E278" s="18">
        <f>G278*E271</f>
        <v>16.273584905660378</v>
      </c>
      <c r="F278" s="18">
        <f>E278*(365.25/7)</f>
        <v>849.13241239892193</v>
      </c>
      <c r="G278" s="18">
        <v>0.54245283018867929</v>
      </c>
      <c r="I278" s="18">
        <f>F278*H279</f>
        <v>0.70613477394658219</v>
      </c>
    </row>
    <row r="279" spans="1:9">
      <c r="A279" s="18"/>
      <c r="C279" s="20"/>
      <c r="D279" s="3" t="s">
        <v>163</v>
      </c>
      <c r="H279" s="19">
        <f>B514</f>
        <v>8.3159559526369898E-4</v>
      </c>
    </row>
    <row r="280" spans="1:9">
      <c r="A280" s="18"/>
      <c r="C280" s="20" t="s">
        <v>165</v>
      </c>
      <c r="D280" s="20"/>
      <c r="E280" s="18">
        <f>G280*E271</f>
        <v>0.70754716981132082</v>
      </c>
      <c r="F280" s="18">
        <f>E280*(365.25/7)</f>
        <v>36.918800539083563</v>
      </c>
      <c r="G280" s="18">
        <v>2.358490566037736E-2</v>
      </c>
      <c r="I280" s="18">
        <f>F280*H281</f>
        <v>1.9896138972242208E-2</v>
      </c>
    </row>
    <row r="281" spans="1:9">
      <c r="A281" s="18"/>
      <c r="C281" s="20"/>
      <c r="D281" s="3" t="s">
        <v>166</v>
      </c>
      <c r="H281" s="19">
        <f>B513</f>
        <v>5.3891618042085205E-4</v>
      </c>
    </row>
    <row r="282" spans="1:9">
      <c r="C282" s="20" t="s">
        <v>167</v>
      </c>
      <c r="D282" s="20"/>
      <c r="E282" s="18" t="s">
        <v>41</v>
      </c>
      <c r="F282" s="18" t="e">
        <f>E282*(365.25/7)</f>
        <v>#VALUE!</v>
      </c>
      <c r="G282" s="18">
        <v>-4.7169811320757482E-3</v>
      </c>
      <c r="I282" s="18">
        <v>0</v>
      </c>
    </row>
    <row r="283" spans="1:9">
      <c r="C283" s="20"/>
      <c r="D283" s="1" t="s">
        <v>153</v>
      </c>
    </row>
    <row r="284" spans="1:9">
      <c r="C284" s="20"/>
      <c r="D284" s="1" t="s">
        <v>160</v>
      </c>
    </row>
    <row r="285" spans="1:9">
      <c r="C285" s="20"/>
      <c r="D285" s="1" t="s">
        <v>166</v>
      </c>
    </row>
    <row r="286" spans="1:9">
      <c r="C286" s="20"/>
      <c r="D286" s="1" t="s">
        <v>163</v>
      </c>
    </row>
    <row r="287" spans="1:9">
      <c r="C287" s="20" t="s">
        <v>168</v>
      </c>
      <c r="D287" s="20"/>
      <c r="E287" s="18">
        <f>G287*E271</f>
        <v>4.9528301886792461</v>
      </c>
      <c r="F287" s="18">
        <f>E287*(365.25/7)</f>
        <v>258.43160377358498</v>
      </c>
      <c r="G287" s="18">
        <v>0.16509433962264153</v>
      </c>
      <c r="I287" s="18">
        <f>F287*H288</f>
        <v>5.9872020087506257E-2</v>
      </c>
    </row>
    <row r="288" spans="1:9">
      <c r="C288" s="20"/>
      <c r="D288" s="31" t="s">
        <v>157</v>
      </c>
      <c r="H288" s="19">
        <f>B516</f>
        <v>2.3167452901759201E-4</v>
      </c>
    </row>
    <row r="289" spans="1:9" s="25" customFormat="1">
      <c r="A289" s="25" t="s">
        <v>169</v>
      </c>
      <c r="E289" s="25">
        <f>E35</f>
        <v>183.6</v>
      </c>
      <c r="F289" s="25">
        <f>E289*(365.25/7)</f>
        <v>9579.9857142857145</v>
      </c>
      <c r="H289" s="27"/>
      <c r="I289" s="25">
        <f>SUM(I254,I260,I271)</f>
        <v>7.0709025440203437</v>
      </c>
    </row>
    <row r="290" spans="1:9">
      <c r="C290" s="20"/>
      <c r="D290" s="20"/>
      <c r="F290" s="20"/>
    </row>
    <row r="291" spans="1:9" s="20" customFormat="1">
      <c r="A291" s="20" t="s">
        <v>170</v>
      </c>
      <c r="H291" s="30"/>
    </row>
    <row r="292" spans="1:9" s="20" customFormat="1">
      <c r="B292" s="20" t="s">
        <v>171</v>
      </c>
      <c r="E292" s="20">
        <f>E40</f>
        <v>2.2000000000000002</v>
      </c>
      <c r="F292" s="20">
        <f>E292*(365.25/7)</f>
        <v>114.79285714285716</v>
      </c>
      <c r="G292" s="20">
        <v>1</v>
      </c>
      <c r="H292" s="30"/>
      <c r="I292" s="20">
        <f>F292*H294</f>
        <v>2.5947227239201613E-2</v>
      </c>
    </row>
    <row r="293" spans="1:9">
      <c r="C293" s="20" t="s">
        <v>171</v>
      </c>
      <c r="D293" s="20"/>
      <c r="E293" s="18">
        <f>G293*E292</f>
        <v>2.2000000000000002</v>
      </c>
      <c r="F293" s="18">
        <f>E293*(365.25/7)</f>
        <v>114.79285714285716</v>
      </c>
      <c r="G293" s="18">
        <v>1</v>
      </c>
    </row>
    <row r="294" spans="1:9">
      <c r="C294" s="20"/>
      <c r="D294" s="3" t="s">
        <v>172</v>
      </c>
      <c r="H294" s="19">
        <f>B515</f>
        <v>2.26035207111457E-4</v>
      </c>
    </row>
    <row r="295" spans="1:9" s="20" customFormat="1">
      <c r="B295" s="20" t="s">
        <v>173</v>
      </c>
      <c r="D295" s="20" t="s">
        <v>295</v>
      </c>
      <c r="E295" s="20">
        <f>E301-SUM(E298,E292)</f>
        <v>1.6999999999999957</v>
      </c>
      <c r="F295" s="20">
        <f>E295*(365.25/7)</f>
        <v>88.703571428571209</v>
      </c>
      <c r="G295" s="20">
        <v>1</v>
      </c>
      <c r="H295" s="30"/>
      <c r="I295" s="20">
        <f>F295*H297</f>
        <v>1.6514767878653646E-2</v>
      </c>
    </row>
    <row r="296" spans="1:9">
      <c r="C296" s="20" t="s">
        <v>173</v>
      </c>
      <c r="D296" s="20"/>
      <c r="E296" s="18">
        <f>G296*E295</f>
        <v>1.6999999999999957</v>
      </c>
      <c r="F296" s="18">
        <f>E296*(365.25/7)</f>
        <v>88.703571428571209</v>
      </c>
      <c r="G296" s="18">
        <v>1</v>
      </c>
    </row>
    <row r="297" spans="1:9">
      <c r="C297" s="20"/>
      <c r="D297" s="31" t="s">
        <v>116</v>
      </c>
      <c r="H297" s="19">
        <f>B482</f>
        <v>1.86179289206548E-4</v>
      </c>
    </row>
    <row r="298" spans="1:9" s="20" customFormat="1">
      <c r="B298" s="20" t="s">
        <v>174</v>
      </c>
      <c r="E298" s="20">
        <f>E42</f>
        <v>32.1</v>
      </c>
      <c r="F298" s="20">
        <f>E298*(365.25/7)</f>
        <v>1674.9321428571429</v>
      </c>
      <c r="G298" s="20">
        <v>1</v>
      </c>
      <c r="H298" s="30"/>
      <c r="I298" s="20">
        <f>F298*H300</f>
        <v>7.4729284646437452E-2</v>
      </c>
    </row>
    <row r="299" spans="1:9">
      <c r="C299" s="20" t="s">
        <v>174</v>
      </c>
      <c r="D299" s="20"/>
      <c r="E299" s="18">
        <f>G299*E298</f>
        <v>32.1</v>
      </c>
      <c r="F299" s="18">
        <f>E299*(365.25/7)</f>
        <v>1674.9321428571429</v>
      </c>
      <c r="G299" s="18">
        <v>1</v>
      </c>
    </row>
    <row r="300" spans="1:9">
      <c r="C300" s="20"/>
      <c r="D300" s="31" t="s">
        <v>175</v>
      </c>
      <c r="H300" s="19">
        <f>B521</f>
        <v>4.4616305779983597E-5</v>
      </c>
    </row>
    <row r="301" spans="1:9" s="25" customFormat="1">
      <c r="A301" s="25" t="s">
        <v>176</v>
      </c>
      <c r="E301" s="25">
        <f>E39</f>
        <v>36</v>
      </c>
      <c r="F301" s="25">
        <f>E301*(365.25/7)</f>
        <v>1878.4285714285716</v>
      </c>
      <c r="H301" s="27"/>
      <c r="I301" s="25">
        <f>SUM(I292,I295,I298)</f>
        <v>0.11719127976429271</v>
      </c>
    </row>
    <row r="302" spans="1:9">
      <c r="C302" s="20"/>
      <c r="D302" s="20"/>
      <c r="F302" s="20"/>
    </row>
    <row r="303" spans="1:9" s="20" customFormat="1">
      <c r="A303" s="20" t="s">
        <v>177</v>
      </c>
      <c r="H303" s="30"/>
    </row>
    <row r="304" spans="1:9" s="20" customFormat="1">
      <c r="B304" s="20" t="s">
        <v>178</v>
      </c>
      <c r="E304" s="20">
        <f>E44</f>
        <v>19.399999999999999</v>
      </c>
      <c r="F304" s="20">
        <f>E304*(365.25/7)</f>
        <v>1012.2642857142857</v>
      </c>
      <c r="G304" s="20">
        <v>1.0000000000000002</v>
      </c>
      <c r="H304" s="30"/>
      <c r="I304" s="20">
        <f>SUM(I305,I306,I307,I309)</f>
        <v>0.18676181283085258</v>
      </c>
    </row>
    <row r="305" spans="1:9">
      <c r="C305" s="20" t="s">
        <v>179</v>
      </c>
      <c r="D305" s="20"/>
      <c r="E305" s="18">
        <f>G305*E304</f>
        <v>9.8366197183098585</v>
      </c>
      <c r="F305" s="18">
        <f>E305*(365.25/7)</f>
        <v>513.26076458752516</v>
      </c>
      <c r="G305" s="18">
        <v>0.50704225352112675</v>
      </c>
      <c r="I305" s="18">
        <f>F305*H308</f>
        <v>9.5558524328514791E-2</v>
      </c>
    </row>
    <row r="306" spans="1:9">
      <c r="C306" s="20" t="s">
        <v>180</v>
      </c>
      <c r="D306" s="20"/>
      <c r="E306" s="18">
        <f>G306*E304</f>
        <v>5.0549295774647893</v>
      </c>
      <c r="F306" s="18">
        <f>E306*(365.25/7)</f>
        <v>263.75900402414493</v>
      </c>
      <c r="G306" s="18">
        <v>0.26056338028169018</v>
      </c>
      <c r="I306" s="18">
        <f>F306*H308</f>
        <v>4.9106463891042333E-2</v>
      </c>
    </row>
    <row r="307" spans="1:9">
      <c r="C307" s="20" t="s">
        <v>181</v>
      </c>
      <c r="D307" s="20"/>
      <c r="E307" s="18">
        <f>G307*E304</f>
        <v>4.098591549295775</v>
      </c>
      <c r="F307" s="18">
        <f>E307*(365.25/7)</f>
        <v>213.85865191146883</v>
      </c>
      <c r="G307" s="18">
        <v>0.21126760563380284</v>
      </c>
      <c r="I307" s="18">
        <f>F307*H308</f>
        <v>3.9816051803547831E-2</v>
      </c>
    </row>
    <row r="308" spans="1:9">
      <c r="C308" s="20"/>
      <c r="D308" s="31" t="s">
        <v>116</v>
      </c>
      <c r="H308" s="19">
        <f>B482</f>
        <v>1.86179289206548E-4</v>
      </c>
    </row>
    <row r="309" spans="1:9">
      <c r="C309" s="20" t="s">
        <v>182</v>
      </c>
      <c r="D309" s="20"/>
      <c r="E309" s="18">
        <f>G309*E304</f>
        <v>0.40985915492957742</v>
      </c>
      <c r="F309" s="18">
        <f>E309*(365.25/7)</f>
        <v>21.38586519114688</v>
      </c>
      <c r="G309" s="18">
        <v>2.1126760563380281E-2</v>
      </c>
      <c r="I309" s="18">
        <f>F309*H310</f>
        <v>2.2807728077476265E-3</v>
      </c>
    </row>
    <row r="310" spans="1:9">
      <c r="C310" s="20"/>
      <c r="D310" s="31" t="s">
        <v>84</v>
      </c>
      <c r="H310" s="19">
        <f>B555</f>
        <v>1.06648610536075E-4</v>
      </c>
    </row>
    <row r="311" spans="1:9" s="20" customFormat="1">
      <c r="B311" s="20" t="s">
        <v>183</v>
      </c>
      <c r="E311" s="20">
        <f>(E346-SUM(E343,E337,E331,E322,E314,E304))/2</f>
        <v>6.25</v>
      </c>
      <c r="F311" s="20">
        <f>E311*(365.25/7)</f>
        <v>326.11607142857144</v>
      </c>
      <c r="G311" s="20">
        <v>1</v>
      </c>
      <c r="H311" s="30"/>
      <c r="I311" s="20">
        <f>E311*H313</f>
        <v>1.0937767429998811E-3</v>
      </c>
    </row>
    <row r="312" spans="1:9">
      <c r="C312" s="20" t="s">
        <v>183</v>
      </c>
      <c r="D312" s="20"/>
      <c r="E312" s="18" t="s">
        <v>41</v>
      </c>
      <c r="F312" s="18" t="e">
        <f>E312*(365.25/7)</f>
        <v>#VALUE!</v>
      </c>
      <c r="G312" s="18">
        <v>1</v>
      </c>
    </row>
    <row r="313" spans="1:9">
      <c r="C313" s="31"/>
      <c r="D313" s="31" t="s">
        <v>120</v>
      </c>
      <c r="H313" s="19">
        <f>B485</f>
        <v>1.7500427887998099E-4</v>
      </c>
    </row>
    <row r="314" spans="1:9" s="20" customFormat="1">
      <c r="B314" s="20" t="s">
        <v>184</v>
      </c>
      <c r="E314" s="20">
        <f>E46</f>
        <v>27.4</v>
      </c>
      <c r="F314" s="20">
        <f>E314*(365.25/7)</f>
        <v>1429.6928571428571</v>
      </c>
      <c r="G314" s="20">
        <v>1.0050251256281406</v>
      </c>
      <c r="H314" s="30"/>
      <c r="I314" s="20">
        <f>SUM(I315,I316,I318,I320)</f>
        <v>0.36294286334288173</v>
      </c>
    </row>
    <row r="315" spans="1:9">
      <c r="A315" s="18"/>
      <c r="C315" s="20" t="s">
        <v>185</v>
      </c>
      <c r="D315" s="20"/>
      <c r="E315" s="18">
        <f>G315*E314</f>
        <v>5.7829145728643221</v>
      </c>
      <c r="F315" s="18">
        <f>E315*(365.25/7)</f>
        <v>301.74422110552769</v>
      </c>
      <c r="G315" s="18">
        <v>0.21105527638190957</v>
      </c>
      <c r="I315" s="18">
        <f>F315*H317</f>
        <v>5.2806529820774412E-2</v>
      </c>
    </row>
    <row r="316" spans="1:9">
      <c r="A316" s="18"/>
      <c r="C316" s="20" t="s">
        <v>186</v>
      </c>
      <c r="D316" s="20"/>
      <c r="E316" s="18">
        <f>G316*E314</f>
        <v>6.1959798994974875</v>
      </c>
      <c r="F316" s="18">
        <f>E316*(365.25/7)</f>
        <v>323.29737975592246</v>
      </c>
      <c r="G316" s="18">
        <v>0.22613065326633167</v>
      </c>
      <c r="I316" s="18">
        <f>F316*H317</f>
        <v>5.6578424807972573E-2</v>
      </c>
    </row>
    <row r="317" spans="1:9">
      <c r="A317" s="18"/>
      <c r="D317" s="31" t="s">
        <v>120</v>
      </c>
      <c r="H317" s="19">
        <f>B485</f>
        <v>1.7500427887998099E-4</v>
      </c>
    </row>
    <row r="318" spans="1:9">
      <c r="A318" s="18"/>
      <c r="C318" s="20" t="s">
        <v>187</v>
      </c>
      <c r="D318" s="20"/>
      <c r="E318" s="18">
        <f>G318*E314</f>
        <v>7.7105527638190949</v>
      </c>
      <c r="F318" s="18">
        <f>E318*(365.25/7)</f>
        <v>402.32562814070349</v>
      </c>
      <c r="G318" s="18">
        <v>0.28140703517587939</v>
      </c>
      <c r="I318" s="18">
        <f>F318*H319</f>
        <v>0.18189190395736948</v>
      </c>
    </row>
    <row r="319" spans="1:9">
      <c r="A319" s="18"/>
      <c r="D319" s="3" t="s">
        <v>188</v>
      </c>
      <c r="H319" s="19">
        <f>B475</f>
        <v>4.5210121164281699E-4</v>
      </c>
    </row>
    <row r="320" spans="1:9">
      <c r="A320" s="18"/>
      <c r="C320" s="20" t="s">
        <v>189</v>
      </c>
      <c r="D320" s="20"/>
      <c r="E320" s="18">
        <f>G320*E314</f>
        <v>7.848241206030151</v>
      </c>
      <c r="F320" s="18">
        <f>E320*(365.25/7)</f>
        <v>409.5100143575018</v>
      </c>
      <c r="G320" s="18">
        <v>0.28643216080402012</v>
      </c>
      <c r="I320" s="18">
        <f>F320*H321</f>
        <v>7.1666004756765267E-2</v>
      </c>
    </row>
    <row r="321" spans="1:9">
      <c r="A321" s="18"/>
      <c r="C321" s="31"/>
      <c r="D321" s="31" t="s">
        <v>120</v>
      </c>
      <c r="H321" s="19">
        <f>B485</f>
        <v>1.7500427887998099E-4</v>
      </c>
    </row>
    <row r="322" spans="1:9" s="20" customFormat="1">
      <c r="B322" s="20" t="s">
        <v>190</v>
      </c>
      <c r="E322" s="20">
        <f>E47</f>
        <v>42</v>
      </c>
      <c r="F322" s="20">
        <f>E322*(365.25/7)</f>
        <v>2191.5</v>
      </c>
      <c r="G322" s="20">
        <v>1.0000000000000002</v>
      </c>
      <c r="H322" s="30"/>
      <c r="I322" s="20">
        <f>SUM(I323,I325,I327,I329)</f>
        <v>0.20673493556446659</v>
      </c>
    </row>
    <row r="323" spans="1:9">
      <c r="A323" s="18"/>
      <c r="C323" s="20" t="s">
        <v>191</v>
      </c>
      <c r="D323" s="20"/>
      <c r="E323" s="18">
        <f>G323*E322</f>
        <v>11.617021276595745</v>
      </c>
      <c r="F323" s="18">
        <f>E323*(365.25/7)</f>
        <v>606.15957446808511</v>
      </c>
      <c r="G323" s="18">
        <v>0.27659574468085107</v>
      </c>
      <c r="I323" s="18">
        <f>F323*H324</f>
        <v>9.0319014355415811E-2</v>
      </c>
    </row>
    <row r="324" spans="1:9">
      <c r="A324" s="18"/>
      <c r="D324" s="3" t="s">
        <v>192</v>
      </c>
      <c r="H324" s="19">
        <f>B553</f>
        <v>1.49002041970008E-4</v>
      </c>
    </row>
    <row r="325" spans="1:9">
      <c r="A325" s="18"/>
      <c r="C325" s="20" t="s">
        <v>193</v>
      </c>
      <c r="D325" s="20"/>
      <c r="E325" s="18">
        <f>G325*E322</f>
        <v>21.702127659574469</v>
      </c>
      <c r="F325" s="18">
        <f>E325*(365.25/7)</f>
        <v>1132.3860182370822</v>
      </c>
      <c r="G325" s="18">
        <v>0.51671732522796354</v>
      </c>
      <c r="I325" s="18">
        <f>F325*H326</f>
        <v>8.8684407497696682E-2</v>
      </c>
    </row>
    <row r="326" spans="1:9">
      <c r="A326" s="18"/>
      <c r="D326" s="3" t="s">
        <v>194</v>
      </c>
      <c r="H326" s="19">
        <f>B552</f>
        <v>7.83164098367817E-5</v>
      </c>
    </row>
    <row r="327" spans="1:9">
      <c r="A327" s="18"/>
      <c r="C327" s="20" t="s">
        <v>195</v>
      </c>
      <c r="D327" s="20"/>
      <c r="E327" s="18">
        <f>G327*E322</f>
        <v>2.9361702127659575</v>
      </c>
      <c r="F327" s="18">
        <f>E327*(365.25/7)</f>
        <v>153.20516717325228</v>
      </c>
      <c r="G327" s="18">
        <v>6.9908814589665649E-2</v>
      </c>
      <c r="I327" s="18">
        <f>F327*H328</f>
        <v>1.1795795193331952E-2</v>
      </c>
    </row>
    <row r="328" spans="1:9">
      <c r="A328" s="18"/>
      <c r="D328" s="3" t="s">
        <v>196</v>
      </c>
      <c r="H328" s="19">
        <f>B536</f>
        <v>7.6993455318596804E-5</v>
      </c>
    </row>
    <row r="329" spans="1:9">
      <c r="A329" s="18"/>
      <c r="C329" s="20" t="s">
        <v>197</v>
      </c>
      <c r="D329" s="20"/>
      <c r="E329" s="18">
        <f>G329*E322</f>
        <v>5.7446808510638308</v>
      </c>
      <c r="F329" s="18">
        <f>E329*(365.25/7)</f>
        <v>299.74924012158061</v>
      </c>
      <c r="G329" s="18">
        <v>0.13677811550151978</v>
      </c>
      <c r="I329" s="18">
        <f>F329*H330</f>
        <v>1.5935718518022144E-2</v>
      </c>
    </row>
    <row r="330" spans="1:9">
      <c r="A330" s="18"/>
      <c r="D330" s="3" t="s">
        <v>198</v>
      </c>
      <c r="H330" s="19">
        <f>B554</f>
        <v>5.3163499302144998E-5</v>
      </c>
    </row>
    <row r="331" spans="1:9" s="20" customFormat="1">
      <c r="B331" s="20" t="s">
        <v>199</v>
      </c>
      <c r="E331" s="20">
        <f>E48</f>
        <v>10.9</v>
      </c>
      <c r="F331" s="20">
        <f>E331*(365.25/7)</f>
        <v>568.74642857142862</v>
      </c>
      <c r="G331" s="20">
        <v>1.0098039215686276</v>
      </c>
      <c r="H331" s="30"/>
      <c r="I331" s="20">
        <f>SUM(I332:I334,I335)</f>
        <v>0.24368193774390634</v>
      </c>
    </row>
    <row r="332" spans="1:9">
      <c r="A332" s="18"/>
      <c r="C332" s="20" t="s">
        <v>200</v>
      </c>
      <c r="D332" s="20"/>
      <c r="E332" s="18">
        <f>G332*E331</f>
        <v>3.5264705882352945</v>
      </c>
      <c r="F332" s="18">
        <f>E332*(365.25/7)</f>
        <v>184.00619747899162</v>
      </c>
      <c r="G332" s="18">
        <v>0.3235294117647059</v>
      </c>
      <c r="I332" s="18">
        <f>F332*$H$336</f>
        <v>7.8072853840280662E-2</v>
      </c>
    </row>
    <row r="333" spans="1:9">
      <c r="A333" s="18"/>
      <c r="C333" s="20" t="s">
        <v>201</v>
      </c>
      <c r="D333" s="20"/>
      <c r="E333" s="18">
        <f>G333*E331</f>
        <v>3.5264705882352945</v>
      </c>
      <c r="F333" s="18">
        <f>E333*(365.25/7)</f>
        <v>184.00619747899162</v>
      </c>
      <c r="G333" s="18">
        <v>0.3235294117647059</v>
      </c>
      <c r="I333" s="18">
        <f>F333*$H$336</f>
        <v>7.8072853840280662E-2</v>
      </c>
    </row>
    <row r="334" spans="1:9">
      <c r="A334" s="18"/>
      <c r="C334" s="20" t="s">
        <v>202</v>
      </c>
      <c r="D334" s="20"/>
      <c r="E334" s="18">
        <f>G334*E331</f>
        <v>1.1754901960784316</v>
      </c>
      <c r="F334" s="18">
        <f>E334*(365.25/7)</f>
        <v>61.335399159663879</v>
      </c>
      <c r="G334" s="18">
        <v>0.10784313725490198</v>
      </c>
      <c r="I334" s="18">
        <f>F334*$H$336</f>
        <v>2.6024284613426887E-2</v>
      </c>
    </row>
    <row r="335" spans="1:9">
      <c r="A335" s="18"/>
      <c r="C335" s="20" t="s">
        <v>203</v>
      </c>
      <c r="D335" s="20"/>
      <c r="E335" s="18">
        <f>G335*E331</f>
        <v>2.77843137254902</v>
      </c>
      <c r="F335" s="18">
        <f>E335*(365.25/7)</f>
        <v>144.9745798319328</v>
      </c>
      <c r="G335" s="18">
        <v>0.25490196078431376</v>
      </c>
      <c r="I335" s="18">
        <f>F335*$H$336</f>
        <v>6.1511945449918101E-2</v>
      </c>
    </row>
    <row r="336" spans="1:9">
      <c r="A336" s="18"/>
      <c r="C336" s="20"/>
      <c r="D336" s="31" t="s">
        <v>204</v>
      </c>
      <c r="H336" s="19">
        <f>B471</f>
        <v>4.2429469718917702E-4</v>
      </c>
    </row>
    <row r="337" spans="1:9" s="20" customFormat="1">
      <c r="B337" s="20" t="s">
        <v>205</v>
      </c>
      <c r="E337" s="20">
        <f>E49</f>
        <v>8.8000000000000007</v>
      </c>
      <c r="F337" s="20">
        <f>E337*(365.25/7)</f>
        <v>459.17142857142863</v>
      </c>
      <c r="G337" s="20">
        <v>1</v>
      </c>
      <c r="H337" s="30"/>
      <c r="I337" s="20">
        <f>F337*H339</f>
        <v>9.2237533231350768E-2</v>
      </c>
    </row>
    <row r="338" spans="1:9">
      <c r="A338" s="18"/>
      <c r="C338" s="20" t="s">
        <v>205</v>
      </c>
      <c r="D338" s="20"/>
      <c r="E338" s="18">
        <f>G338*E337</f>
        <v>8.8000000000000007</v>
      </c>
      <c r="F338" s="18">
        <f>E338*(365.25/7)</f>
        <v>459.17142857142863</v>
      </c>
      <c r="G338" s="18">
        <v>1</v>
      </c>
    </row>
    <row r="339" spans="1:9">
      <c r="A339" s="18"/>
      <c r="C339" s="20"/>
      <c r="D339" s="31" t="s">
        <v>206</v>
      </c>
      <c r="H339" s="19">
        <f>B509</f>
        <v>2.0087820690045899E-4</v>
      </c>
    </row>
    <row r="340" spans="1:9" s="20" customFormat="1">
      <c r="B340" s="20" t="s">
        <v>207</v>
      </c>
      <c r="E340" s="20">
        <f>(E346-SUM(E343,E337,E331,E322,E314,E304))/2</f>
        <v>6.25</v>
      </c>
      <c r="F340" s="20">
        <f>E340*(365.25/7)</f>
        <v>326.11607142857144</v>
      </c>
      <c r="G340" s="20">
        <v>1</v>
      </c>
      <c r="H340" s="30"/>
      <c r="I340" s="20">
        <f>F340*H342</f>
        <v>6.5509611669993431E-2</v>
      </c>
    </row>
    <row r="341" spans="1:9">
      <c r="A341" s="18"/>
      <c r="C341" s="20" t="s">
        <v>207</v>
      </c>
      <c r="D341" s="20"/>
      <c r="E341" s="18">
        <f>G341*E340</f>
        <v>6.25</v>
      </c>
      <c r="F341" s="18">
        <f>E341*(365.25/7)</f>
        <v>326.11607142857144</v>
      </c>
      <c r="G341" s="18">
        <v>1</v>
      </c>
    </row>
    <row r="342" spans="1:9">
      <c r="A342" s="18"/>
      <c r="C342" s="20"/>
      <c r="D342" s="31" t="s">
        <v>206</v>
      </c>
      <c r="H342" s="19">
        <f>B509</f>
        <v>2.0087820690045899E-4</v>
      </c>
    </row>
    <row r="343" spans="1:9" s="20" customFormat="1">
      <c r="B343" s="20" t="s">
        <v>208</v>
      </c>
      <c r="E343" s="20">
        <f>E51</f>
        <v>5.5</v>
      </c>
      <c r="F343" s="20">
        <f>E343*(365.25/7)</f>
        <v>286.98214285714289</v>
      </c>
      <c r="G343" s="20">
        <v>1</v>
      </c>
      <c r="H343" s="30"/>
      <c r="I343" s="20">
        <f>F343*H345</f>
        <v>5.7648458269594229E-2</v>
      </c>
    </row>
    <row r="344" spans="1:9">
      <c r="A344" s="18"/>
      <c r="C344" s="20" t="s">
        <v>208</v>
      </c>
      <c r="D344" s="20"/>
      <c r="E344" s="18">
        <f>G344*E343</f>
        <v>5.5</v>
      </c>
      <c r="F344" s="18">
        <f>E344*(365.25/7)</f>
        <v>286.98214285714289</v>
      </c>
      <c r="G344" s="18">
        <v>1</v>
      </c>
    </row>
    <row r="345" spans="1:9">
      <c r="A345" s="18"/>
      <c r="C345" s="20"/>
      <c r="D345" s="31" t="s">
        <v>206</v>
      </c>
      <c r="H345" s="19">
        <f>B509</f>
        <v>2.0087820690045899E-4</v>
      </c>
    </row>
    <row r="346" spans="1:9" s="25" customFormat="1">
      <c r="A346" s="25" t="s">
        <v>209</v>
      </c>
      <c r="E346" s="25">
        <f>E43</f>
        <v>126.5</v>
      </c>
      <c r="F346" s="25">
        <f>E346*(365.25/7)</f>
        <v>6600.5892857142862</v>
      </c>
      <c r="H346" s="27"/>
      <c r="I346" s="25">
        <f>SUM(I304,I311,I314,I322,I331,I337,I340,I343)</f>
        <v>1.2166109293960454</v>
      </c>
    </row>
    <row r="347" spans="1:9">
      <c r="C347" s="20"/>
      <c r="D347" s="20"/>
      <c r="F347" s="20"/>
    </row>
    <row r="348" spans="1:9" s="20" customFormat="1">
      <c r="A348" s="20" t="s">
        <v>210</v>
      </c>
      <c r="H348" s="30"/>
    </row>
    <row r="349" spans="1:9" s="20" customFormat="1">
      <c r="B349" s="20" t="s">
        <v>211</v>
      </c>
      <c r="E349" s="20">
        <v>0</v>
      </c>
      <c r="F349" s="20">
        <f>E349*(365.25/7)</f>
        <v>0</v>
      </c>
      <c r="G349" s="20">
        <v>1</v>
      </c>
      <c r="H349" s="30"/>
      <c r="I349" s="20">
        <f>F349*H351</f>
        <v>0</v>
      </c>
    </row>
    <row r="350" spans="1:9">
      <c r="C350" s="20" t="s">
        <v>211</v>
      </c>
      <c r="D350" s="20"/>
      <c r="E350" s="18">
        <f>G350*E349</f>
        <v>0</v>
      </c>
      <c r="F350" s="18">
        <f>E350*(365.25/7)</f>
        <v>0</v>
      </c>
      <c r="G350" s="18">
        <v>1</v>
      </c>
    </row>
    <row r="351" spans="1:9">
      <c r="C351" s="20"/>
      <c r="D351" s="31" t="s">
        <v>212</v>
      </c>
      <c r="H351" s="19">
        <f>B545</f>
        <v>5.0201254900354902E-5</v>
      </c>
    </row>
    <row r="352" spans="1:9" s="20" customFormat="1">
      <c r="B352" s="20" t="s">
        <v>213</v>
      </c>
      <c r="E352" s="20">
        <v>0</v>
      </c>
      <c r="F352" s="20">
        <f>E352*(365.25/7)</f>
        <v>0</v>
      </c>
      <c r="G352" s="20">
        <v>1</v>
      </c>
      <c r="H352" s="30"/>
      <c r="I352" s="20">
        <f>F352*H354</f>
        <v>0</v>
      </c>
    </row>
    <row r="353" spans="1:9">
      <c r="C353" s="20" t="s">
        <v>213</v>
      </c>
      <c r="D353" s="20"/>
      <c r="E353" s="18">
        <f>G353*E352</f>
        <v>0</v>
      </c>
      <c r="F353" s="18">
        <f>E353*(365.25/7)</f>
        <v>0</v>
      </c>
      <c r="G353" s="18">
        <v>1</v>
      </c>
    </row>
    <row r="354" spans="1:9">
      <c r="C354" s="20"/>
      <c r="D354" s="31" t="s">
        <v>214</v>
      </c>
      <c r="H354" s="19">
        <f>B546</f>
        <v>6.5532644314399599E-5</v>
      </c>
    </row>
    <row r="355" spans="1:9" s="20" customFormat="1">
      <c r="B355" s="20" t="s">
        <v>215</v>
      </c>
      <c r="E355" s="20">
        <v>0</v>
      </c>
      <c r="F355" s="20">
        <f>E355*(365.25/7)</f>
        <v>0</v>
      </c>
      <c r="G355" s="20">
        <v>1</v>
      </c>
      <c r="H355" s="30"/>
      <c r="I355" s="20">
        <f>F355*H357</f>
        <v>0</v>
      </c>
    </row>
    <row r="356" spans="1:9">
      <c r="C356" s="20" t="s">
        <v>215</v>
      </c>
      <c r="D356" s="20"/>
      <c r="E356" s="18">
        <f>G356*E355</f>
        <v>0</v>
      </c>
      <c r="F356" s="18">
        <f>E356*(365.25/7)</f>
        <v>0</v>
      </c>
      <c r="G356" s="18">
        <v>1</v>
      </c>
    </row>
    <row r="357" spans="1:9">
      <c r="C357" s="20"/>
      <c r="D357" s="31" t="s">
        <v>216</v>
      </c>
      <c r="H357" s="19">
        <f>B547</f>
        <v>1.1039136985490801E-4</v>
      </c>
    </row>
    <row r="358" spans="1:9" s="20" customFormat="1">
      <c r="B358" s="20" t="s">
        <v>217</v>
      </c>
      <c r="E358" s="20">
        <v>0</v>
      </c>
      <c r="F358" s="20">
        <f>E358*(365.25/7)</f>
        <v>0</v>
      </c>
      <c r="G358" s="20">
        <v>1</v>
      </c>
      <c r="H358" s="30"/>
      <c r="I358" s="20">
        <f>F358*H360</f>
        <v>0</v>
      </c>
    </row>
    <row r="359" spans="1:9">
      <c r="C359" s="20" t="s">
        <v>217</v>
      </c>
      <c r="D359" s="20"/>
      <c r="E359" s="18">
        <f>G359*E358</f>
        <v>0</v>
      </c>
      <c r="F359" s="18">
        <f>E359*(365.25/7)</f>
        <v>0</v>
      </c>
      <c r="G359" s="18">
        <v>1</v>
      </c>
    </row>
    <row r="360" spans="1:9">
      <c r="C360" s="20"/>
      <c r="D360" s="31" t="s">
        <v>218</v>
      </c>
      <c r="H360" s="19">
        <f>B548</f>
        <v>1.0301268784132101E-4</v>
      </c>
    </row>
    <row r="361" spans="1:9" s="25" customFormat="1">
      <c r="A361" s="25" t="s">
        <v>219</v>
      </c>
      <c r="E361" s="25">
        <v>0</v>
      </c>
      <c r="F361" s="25">
        <f>E361*(365.25/7)</f>
        <v>0</v>
      </c>
      <c r="H361" s="34"/>
      <c r="I361" s="26">
        <f>SUM(I349,I352,I355,I358)</f>
        <v>0</v>
      </c>
    </row>
    <row r="362" spans="1:9">
      <c r="C362" s="20"/>
      <c r="D362" s="20"/>
      <c r="F362" s="20"/>
    </row>
    <row r="363" spans="1:9" s="20" customFormat="1">
      <c r="A363" s="20" t="s">
        <v>220</v>
      </c>
      <c r="H363" s="30"/>
    </row>
    <row r="364" spans="1:9" s="20" customFormat="1">
      <c r="B364" s="20" t="s">
        <v>221</v>
      </c>
      <c r="E364" s="20">
        <f>E54</f>
        <v>28.2</v>
      </c>
      <c r="F364" s="20">
        <f>E364*(365.25/7)</f>
        <v>1471.4357142857143</v>
      </c>
      <c r="G364" s="20">
        <v>0.98571428571428577</v>
      </c>
      <c r="H364" s="30"/>
      <c r="I364" s="20">
        <f>SUM(I365,I367,I369)</f>
        <v>9.5097835560362484E-2</v>
      </c>
    </row>
    <row r="365" spans="1:9">
      <c r="C365" s="20" t="s">
        <v>222</v>
      </c>
      <c r="D365" s="20"/>
      <c r="E365" s="18">
        <f>G365*E364</f>
        <v>10.205714285714285</v>
      </c>
      <c r="F365" s="18">
        <f>E365*(365.25/7)</f>
        <v>532.51959183673466</v>
      </c>
      <c r="G365" s="18">
        <v>0.3619047619047619</v>
      </c>
      <c r="I365" s="18">
        <f>F365*H366</f>
        <v>3.3478276064238532E-2</v>
      </c>
    </row>
    <row r="366" spans="1:9">
      <c r="C366" s="20"/>
      <c r="D366" s="31" t="s">
        <v>223</v>
      </c>
      <c r="H366" s="19">
        <f>B556</f>
        <v>6.2867688959137197E-5</v>
      </c>
    </row>
    <row r="367" spans="1:9">
      <c r="C367" s="20" t="s">
        <v>224</v>
      </c>
      <c r="D367" s="20">
        <f>F364-SUM(F365,F369)</f>
        <v>21.020510204081575</v>
      </c>
      <c r="E367" s="18" t="s">
        <v>41</v>
      </c>
      <c r="F367" s="20" t="e">
        <f>E367*(365.25/7)</f>
        <v>#VALUE!</v>
      </c>
      <c r="G367" s="18">
        <v>1.4285714285714235E-2</v>
      </c>
      <c r="I367" s="18">
        <f>D367*H368</f>
        <v>3.9135836485548964E-3</v>
      </c>
    </row>
    <row r="368" spans="1:9">
      <c r="C368" s="20"/>
      <c r="D368" s="31" t="s">
        <v>116</v>
      </c>
      <c r="F368" s="20"/>
      <c r="H368" s="19">
        <f>B482</f>
        <v>1.86179289206548E-4</v>
      </c>
    </row>
    <row r="369" spans="1:9">
      <c r="C369" s="20" t="s">
        <v>225</v>
      </c>
      <c r="D369" s="20"/>
      <c r="E369" s="18">
        <f>G369*E364</f>
        <v>17.591428571428573</v>
      </c>
      <c r="F369" s="18">
        <f>E369*(365.25/7)</f>
        <v>917.89561224489808</v>
      </c>
      <c r="G369" s="18">
        <v>0.62380952380952381</v>
      </c>
      <c r="I369" s="18">
        <f>F369*H370</f>
        <v>5.7705975847569056E-2</v>
      </c>
    </row>
    <row r="370" spans="1:9">
      <c r="C370" s="20"/>
      <c r="D370" s="29" t="s">
        <v>223</v>
      </c>
      <c r="H370" s="19">
        <f>B556</f>
        <v>6.2867688959137197E-5</v>
      </c>
    </row>
    <row r="371" spans="1:9" s="20" customFormat="1">
      <c r="B371" s="20" t="s">
        <v>226</v>
      </c>
      <c r="E371" s="20" t="s">
        <v>41</v>
      </c>
      <c r="F371" s="20" t="e">
        <f>E371*(365.25/7)</f>
        <v>#VALUE!</v>
      </c>
      <c r="G371" s="20">
        <v>1</v>
      </c>
      <c r="H371" s="30"/>
      <c r="I371" s="20">
        <f>0</f>
        <v>0</v>
      </c>
    </row>
    <row r="372" spans="1:9">
      <c r="C372" s="20" t="s">
        <v>226</v>
      </c>
      <c r="D372" s="20"/>
      <c r="E372" s="18" t="s">
        <v>41</v>
      </c>
      <c r="F372" s="20" t="e">
        <f>E372*(365.25/7)</f>
        <v>#VALUE!</v>
      </c>
      <c r="G372" s="18">
        <v>1</v>
      </c>
    </row>
    <row r="373" spans="1:9" s="20" customFormat="1">
      <c r="B373" s="20" t="s">
        <v>227</v>
      </c>
      <c r="E373" s="20">
        <f>E56</f>
        <v>17.7</v>
      </c>
      <c r="F373" s="20">
        <f>E373*(365.25/7)</f>
        <v>923.56071428571431</v>
      </c>
      <c r="G373" s="20">
        <v>0.99310344827586206</v>
      </c>
      <c r="H373" s="30"/>
      <c r="I373" s="20">
        <f>SUM(I374,I375)</f>
        <v>0.16051240731024158</v>
      </c>
    </row>
    <row r="374" spans="1:9">
      <c r="C374" s="20" t="s">
        <v>228</v>
      </c>
      <c r="D374" s="20"/>
      <c r="E374" s="18">
        <f>G374*E373</f>
        <v>3.7841379310344827</v>
      </c>
      <c r="F374" s="18">
        <f>E374*(365.25/7)</f>
        <v>197.45091133004928</v>
      </c>
      <c r="G374" s="18">
        <v>0.21379310344827587</v>
      </c>
      <c r="I374" s="18">
        <f>F374*H376</f>
        <v>3.4554754351510342E-2</v>
      </c>
    </row>
    <row r="375" spans="1:9">
      <c r="C375" s="20" t="s">
        <v>229</v>
      </c>
      <c r="D375" s="20"/>
      <c r="E375" s="18">
        <f>G375*E373</f>
        <v>13.793793103448275</v>
      </c>
      <c r="F375" s="18">
        <f>E375*(365.25/7)</f>
        <v>719.74041871921179</v>
      </c>
      <c r="G375" s="18">
        <v>0.77931034482758621</v>
      </c>
      <c r="I375" s="18">
        <f>F375*H376</f>
        <v>0.12595765295873124</v>
      </c>
    </row>
    <row r="376" spans="1:9">
      <c r="C376" s="20"/>
      <c r="D376" s="31" t="s">
        <v>120</v>
      </c>
      <c r="H376" s="19">
        <f>B485</f>
        <v>1.7500427887998099E-4</v>
      </c>
      <c r="I376" s="33"/>
    </row>
    <row r="377" spans="1:9" s="20" customFormat="1">
      <c r="B377" s="20" t="s">
        <v>230</v>
      </c>
      <c r="E377" s="20">
        <f>E57</f>
        <v>50.2</v>
      </c>
      <c r="F377" s="20">
        <f>E377*(365.25/7)</f>
        <v>2619.3642857142859</v>
      </c>
      <c r="G377" s="20">
        <v>0.99760191846522783</v>
      </c>
      <c r="H377" s="30"/>
      <c r="I377" s="20">
        <f>SUM(I378,I380,I381,I382,I383,I384,I385)</f>
        <v>0.10723971179924163</v>
      </c>
    </row>
    <row r="378" spans="1:9">
      <c r="A378" s="18"/>
      <c r="C378" s="20" t="s">
        <v>231</v>
      </c>
      <c r="D378" s="20"/>
      <c r="E378" s="18">
        <f>G378*E377</f>
        <v>8.3064748201438849</v>
      </c>
      <c r="F378" s="18">
        <f>E378*(365.25/7)</f>
        <v>433.41998972250775</v>
      </c>
      <c r="G378" s="18">
        <v>0.16546762589928057</v>
      </c>
      <c r="I378" s="18">
        <f>F378*H379</f>
        <v>1.7163669415177843E-2</v>
      </c>
    </row>
    <row r="379" spans="1:9">
      <c r="A379" s="18"/>
      <c r="C379" s="20"/>
      <c r="D379" s="3" t="s">
        <v>231</v>
      </c>
      <c r="H379" s="19">
        <f>B524</f>
        <v>3.9600548710655201E-5</v>
      </c>
    </row>
    <row r="380" spans="1:9">
      <c r="A380" s="18"/>
      <c r="C380" s="20" t="s">
        <v>232</v>
      </c>
      <c r="D380" s="20"/>
      <c r="E380" s="18">
        <f>G380*E377</f>
        <v>3.2503597122302161</v>
      </c>
      <c r="F380" s="18">
        <f t="shared" ref="F380:F385" si="2">E380*(365.25/7)</f>
        <v>169.5991264131552</v>
      </c>
      <c r="G380" s="18">
        <v>6.4748201438848921E-2</v>
      </c>
      <c r="I380" s="18">
        <f>F380*H386</f>
        <v>7.0087986869444459E-3</v>
      </c>
    </row>
    <row r="381" spans="1:9">
      <c r="A381" s="18"/>
      <c r="C381" s="20" t="s">
        <v>233</v>
      </c>
      <c r="D381" s="20"/>
      <c r="E381" s="18">
        <f>G381*E377</f>
        <v>2.5280575539568346</v>
      </c>
      <c r="F381" s="18">
        <f t="shared" si="2"/>
        <v>131.91043165467627</v>
      </c>
      <c r="G381" s="18">
        <v>5.0359712230215826E-2</v>
      </c>
      <c r="I381" s="18">
        <f>F381*H386</f>
        <v>5.4512878676234574E-3</v>
      </c>
    </row>
    <row r="382" spans="1:9">
      <c r="A382" s="18"/>
      <c r="C382" s="20" t="s">
        <v>234</v>
      </c>
      <c r="D382" s="20"/>
      <c r="E382" s="18">
        <f>G382*E377</f>
        <v>8.3064748201438849</v>
      </c>
      <c r="F382" s="18">
        <f t="shared" si="2"/>
        <v>433.41998972250775</v>
      </c>
      <c r="G382" s="18">
        <v>0.16546762589928057</v>
      </c>
      <c r="I382" s="18">
        <f>F382*$H$386</f>
        <v>1.7911374422191362E-2</v>
      </c>
    </row>
    <row r="383" spans="1:9">
      <c r="A383" s="18"/>
      <c r="C383" s="20" t="s">
        <v>235</v>
      </c>
      <c r="D383" s="20"/>
      <c r="E383" s="18">
        <f>G383*E377</f>
        <v>10.954916067146282</v>
      </c>
      <c r="F383" s="18">
        <f t="shared" si="2"/>
        <v>571.61187050359706</v>
      </c>
      <c r="G383" s="18">
        <v>0.21822541966426856</v>
      </c>
      <c r="I383" s="18">
        <f>F383*H386</f>
        <v>2.3622247426368311E-2</v>
      </c>
    </row>
    <row r="384" spans="1:9">
      <c r="A384" s="18"/>
      <c r="C384" s="20" t="s">
        <v>236</v>
      </c>
      <c r="D384" s="20"/>
      <c r="E384" s="18">
        <f>G384*E377</f>
        <v>13.603357314148681</v>
      </c>
      <c r="F384" s="18">
        <f t="shared" si="2"/>
        <v>709.80375128468654</v>
      </c>
      <c r="G384" s="18">
        <v>0.27098321342925658</v>
      </c>
      <c r="I384" s="18">
        <f>F384*H386</f>
        <v>2.933312043054527E-2</v>
      </c>
    </row>
    <row r="385" spans="1:9">
      <c r="A385" s="18"/>
      <c r="C385" s="20" t="s">
        <v>237</v>
      </c>
      <c r="D385" s="20"/>
      <c r="E385" s="18">
        <f>G385*E377</f>
        <v>3.1299760191846526</v>
      </c>
      <c r="F385" s="18">
        <f t="shared" si="2"/>
        <v>163.31767728674205</v>
      </c>
      <c r="G385" s="18">
        <v>6.235011990407674E-2</v>
      </c>
      <c r="I385" s="18">
        <f>F385*H386</f>
        <v>6.7492135503909477E-3</v>
      </c>
    </row>
    <row r="386" spans="1:9">
      <c r="A386" s="18"/>
      <c r="C386" s="20"/>
      <c r="D386" s="3" t="s">
        <v>238</v>
      </c>
      <c r="H386" s="19">
        <f>B525</f>
        <v>4.1325676819056998E-5</v>
      </c>
    </row>
    <row r="387" spans="1:9" s="20" customFormat="1">
      <c r="B387" s="20" t="s">
        <v>239</v>
      </c>
      <c r="E387" s="20">
        <f>E58</f>
        <v>5.4</v>
      </c>
      <c r="F387" s="20">
        <f>E387*(365.25/7)</f>
        <v>281.76428571428573</v>
      </c>
      <c r="G387" s="20">
        <v>1</v>
      </c>
      <c r="H387" s="30"/>
      <c r="I387" s="20">
        <f>F387*H390</f>
        <v>1.0862784943982601E-2</v>
      </c>
    </row>
    <row r="388" spans="1:9">
      <c r="A388" s="18"/>
      <c r="C388" s="20" t="s">
        <v>240</v>
      </c>
      <c r="D388" s="20"/>
      <c r="E388" s="18">
        <f>G388*E387</f>
        <v>5.4</v>
      </c>
      <c r="F388" s="18">
        <f>E388*(365.25/7)</f>
        <v>281.76428571428573</v>
      </c>
      <c r="G388" s="18">
        <v>1</v>
      </c>
    </row>
    <row r="389" spans="1:9">
      <c r="A389" s="18"/>
      <c r="C389" s="20" t="s">
        <v>241</v>
      </c>
      <c r="D389" s="20"/>
      <c r="E389" s="18" t="s">
        <v>242</v>
      </c>
      <c r="F389" s="18" t="e">
        <f>E389*(365.25/7)</f>
        <v>#VALUE!</v>
      </c>
    </row>
    <row r="390" spans="1:9">
      <c r="A390" s="18"/>
      <c r="C390" s="20"/>
      <c r="D390" s="31" t="s">
        <v>243</v>
      </c>
      <c r="H390" s="19">
        <f>B523</f>
        <v>3.8552738919501202E-5</v>
      </c>
    </row>
    <row r="391" spans="1:9" s="20" customFormat="1">
      <c r="B391" s="20" t="s">
        <v>244</v>
      </c>
      <c r="E391" s="20">
        <f>E400-SUM(E364,E373,E377,E387)</f>
        <v>10.799999999999997</v>
      </c>
      <c r="F391" s="20">
        <f>E391*(365.25/7)</f>
        <v>563.52857142857135</v>
      </c>
      <c r="G391" s="20">
        <v>1</v>
      </c>
      <c r="H391" s="30"/>
      <c r="I391" s="20">
        <f>SUM(I392,I394,I398)</f>
        <v>4.5628264833702553E-2</v>
      </c>
    </row>
    <row r="392" spans="1:9">
      <c r="A392" s="18"/>
      <c r="C392" s="20" t="s">
        <v>245</v>
      </c>
      <c r="D392" s="20"/>
      <c r="E392" s="18">
        <f>G392*E391</f>
        <v>1.9999999999999996</v>
      </c>
      <c r="F392" s="18">
        <f>E392*(365.25/7)</f>
        <v>104.35714285714283</v>
      </c>
      <c r="G392" s="18">
        <v>0.1851851851851852</v>
      </c>
      <c r="I392" s="18">
        <f>F392*H393</f>
        <v>1.0275069964412006E-2</v>
      </c>
    </row>
    <row r="393" spans="1:9">
      <c r="A393" s="18"/>
      <c r="C393" s="20"/>
      <c r="D393" s="31" t="s">
        <v>246</v>
      </c>
      <c r="H393" s="19">
        <f>B557</f>
        <v>9.8460629364659905E-5</v>
      </c>
    </row>
    <row r="394" spans="1:9">
      <c r="C394" s="20" t="s">
        <v>247</v>
      </c>
      <c r="D394" s="20"/>
      <c r="E394" s="18">
        <f>G394*E391</f>
        <v>2.2666666666666662</v>
      </c>
      <c r="F394" s="18">
        <f>E394*(365.25/7)</f>
        <v>118.27142857142854</v>
      </c>
      <c r="G394" s="18">
        <v>0.20987654320987656</v>
      </c>
      <c r="I394" s="18">
        <f>F394*H395</f>
        <v>9.1061259511808976E-3</v>
      </c>
    </row>
    <row r="395" spans="1:9">
      <c r="C395" s="20"/>
      <c r="D395" s="31" t="s">
        <v>196</v>
      </c>
      <c r="H395" s="19">
        <f>B536</f>
        <v>7.6993455318596804E-5</v>
      </c>
    </row>
    <row r="396" spans="1:9">
      <c r="C396" s="20" t="s">
        <v>248</v>
      </c>
      <c r="D396" s="32">
        <f>F391-SUM(F392,F394,F398)</f>
        <v>0</v>
      </c>
      <c r="E396" s="18" t="s">
        <v>41</v>
      </c>
      <c r="F396" s="18" t="e">
        <f>E396*(365.25/7)</f>
        <v>#VALUE!</v>
      </c>
      <c r="G396" s="18">
        <v>0</v>
      </c>
      <c r="I396" s="18">
        <v>0</v>
      </c>
    </row>
    <row r="397" spans="1:9">
      <c r="C397" s="20"/>
      <c r="D397" s="31" t="s">
        <v>248</v>
      </c>
      <c r="H397" s="19">
        <f>B531</f>
        <v>1.15280506405685E-4</v>
      </c>
    </row>
    <row r="398" spans="1:9">
      <c r="C398" s="20" t="s">
        <v>249</v>
      </c>
      <c r="D398" s="20"/>
      <c r="E398" s="18">
        <f>G398*E391</f>
        <v>6.5333333333333314</v>
      </c>
      <c r="F398" s="18">
        <f>E398*(365.25/7)</f>
        <v>340.89999999999992</v>
      </c>
      <c r="G398" s="18">
        <v>0.60493827160493829</v>
      </c>
      <c r="I398" s="18">
        <f>F398*H399</f>
        <v>2.6247068918109646E-2</v>
      </c>
    </row>
    <row r="399" spans="1:9">
      <c r="C399" s="20"/>
      <c r="D399" s="31" t="s">
        <v>196</v>
      </c>
      <c r="H399" s="19">
        <f>B536</f>
        <v>7.6993455318596804E-5</v>
      </c>
    </row>
    <row r="400" spans="1:9" s="25" customFormat="1">
      <c r="A400" s="25" t="s">
        <v>250</v>
      </c>
      <c r="E400" s="25">
        <f>E53</f>
        <v>112.3</v>
      </c>
      <c r="F400" s="25">
        <f>E400*(365.25/7)</f>
        <v>5859.6535714285719</v>
      </c>
      <c r="H400" s="27"/>
      <c r="I400" s="25">
        <f>SUM(I364,I371,I373,I377,I387,I391)</f>
        <v>0.41934100444753086</v>
      </c>
    </row>
    <row r="401" spans="1:9">
      <c r="C401" s="20"/>
      <c r="D401" s="20"/>
      <c r="F401" s="20"/>
    </row>
    <row r="402" spans="1:9" s="20" customFormat="1">
      <c r="A402" s="20" t="s">
        <v>251</v>
      </c>
      <c r="H402" s="30"/>
    </row>
    <row r="403" spans="1:9" s="20" customFormat="1">
      <c r="B403" s="20" t="s">
        <v>252</v>
      </c>
      <c r="E403" s="20">
        <f>E61</f>
        <v>114</v>
      </c>
      <c r="F403" s="20">
        <f>E403*(365.25/7)</f>
        <v>5948.3571428571431</v>
      </c>
      <c r="G403" s="20">
        <v>0.9659574468085107</v>
      </c>
      <c r="H403" s="30"/>
      <c r="I403" s="20">
        <f>F403*H408</f>
        <v>0.22932545992852155</v>
      </c>
    </row>
    <row r="404" spans="1:9">
      <c r="C404" s="20" t="s">
        <v>253</v>
      </c>
      <c r="D404" s="20"/>
      <c r="E404" s="18">
        <f>G404*E403</f>
        <v>104.94468085106384</v>
      </c>
      <c r="F404" s="18">
        <f>E404*(365.25/7)</f>
        <v>5475.8635258358672</v>
      </c>
      <c r="G404" s="18">
        <v>0.92056737588652493</v>
      </c>
    </row>
    <row r="405" spans="1:9">
      <c r="C405" s="20" t="s">
        <v>254</v>
      </c>
      <c r="D405" s="20"/>
      <c r="E405" s="18">
        <f>G405*E403</f>
        <v>5.1744680851063833</v>
      </c>
      <c r="F405" s="18">
        <f>E405*(365.25/7)</f>
        <v>269.99635258358666</v>
      </c>
      <c r="G405" s="18">
        <v>4.5390070921985819E-2</v>
      </c>
    </row>
    <row r="406" spans="1:9">
      <c r="C406" s="20" t="s">
        <v>255</v>
      </c>
      <c r="D406" s="20"/>
      <c r="E406" s="18" t="s">
        <v>41</v>
      </c>
      <c r="F406" s="18" t="e">
        <f>E406*(365.25/7)</f>
        <v>#VALUE!</v>
      </c>
      <c r="G406" s="18">
        <v>3.40425531914893E-2</v>
      </c>
    </row>
    <row r="407" spans="1:9">
      <c r="C407" s="20" t="s">
        <v>256</v>
      </c>
      <c r="D407" s="20"/>
      <c r="E407" s="18">
        <f>G407*E403</f>
        <v>3.5574468085106385</v>
      </c>
      <c r="F407" s="18">
        <f>E407*(365.25/7)</f>
        <v>185.62249240121582</v>
      </c>
      <c r="G407" s="18">
        <v>3.1205673758865252E-2</v>
      </c>
    </row>
    <row r="408" spans="1:9">
      <c r="C408" s="20"/>
      <c r="D408" s="31" t="s">
        <v>243</v>
      </c>
      <c r="H408" s="19">
        <f>B523</f>
        <v>3.8552738919501202E-5</v>
      </c>
    </row>
    <row r="409" spans="1:9" s="20" customFormat="1">
      <c r="B409" s="20" t="s">
        <v>257</v>
      </c>
      <c r="E409" s="20">
        <f>E62</f>
        <v>17.8</v>
      </c>
      <c r="F409" s="20">
        <f>E409*(365.25/7)</f>
        <v>928.77857142857147</v>
      </c>
      <c r="G409" s="20">
        <v>1</v>
      </c>
      <c r="H409" s="30"/>
      <c r="I409" s="20">
        <f>F409*H411</f>
        <v>3.5806957778313012E-2</v>
      </c>
    </row>
    <row r="410" spans="1:9">
      <c r="C410" s="20" t="s">
        <v>257</v>
      </c>
      <c r="D410" s="20"/>
      <c r="E410" s="18">
        <f>G410*E409</f>
        <v>17.8</v>
      </c>
      <c r="F410" s="18">
        <f>E410*(365.25/7)</f>
        <v>928.77857142857147</v>
      </c>
      <c r="G410" s="18">
        <v>1</v>
      </c>
    </row>
    <row r="411" spans="1:9">
      <c r="C411" s="20"/>
      <c r="D411" s="31" t="s">
        <v>243</v>
      </c>
      <c r="H411" s="19">
        <f>B523</f>
        <v>3.8552738919501202E-5</v>
      </c>
    </row>
    <row r="412" spans="1:9" s="20" customFormat="1">
      <c r="B412" s="20" t="s">
        <v>258</v>
      </c>
      <c r="E412" s="20">
        <f>E63</f>
        <v>2.4</v>
      </c>
      <c r="F412" s="20">
        <f>E412*(365.25/7)</f>
        <v>125.22857142857143</v>
      </c>
      <c r="G412" s="20">
        <v>1</v>
      </c>
      <c r="H412" s="30"/>
      <c r="I412" s="20">
        <f>0</f>
        <v>0</v>
      </c>
    </row>
    <row r="413" spans="1:9">
      <c r="C413" s="20" t="s">
        <v>258</v>
      </c>
      <c r="D413" s="20"/>
      <c r="E413" s="18">
        <f>G413*E412</f>
        <v>2.4</v>
      </c>
      <c r="F413" s="18">
        <f>E413*(365.25/7)</f>
        <v>125.22857142857143</v>
      </c>
      <c r="G413" s="18">
        <v>1</v>
      </c>
    </row>
    <row r="414" spans="1:9" s="20" customFormat="1">
      <c r="B414" s="20" t="s">
        <v>259</v>
      </c>
      <c r="E414" s="20">
        <f>E424-SUM(E418,E412,E409,E403)</f>
        <v>0.69999999999998863</v>
      </c>
      <c r="F414" s="20">
        <f>E414*(365.25/7)</f>
        <v>36.524999999999409</v>
      </c>
      <c r="G414" s="20">
        <v>1</v>
      </c>
      <c r="H414" s="30"/>
      <c r="I414" s="20">
        <f>F414*AVERAGE(H416:H417)</f>
        <v>4.2179804481737295E-3</v>
      </c>
    </row>
    <row r="415" spans="1:9">
      <c r="C415" s="20" t="s">
        <v>259</v>
      </c>
      <c r="D415" s="20"/>
      <c r="E415" s="18">
        <f>G415*E414</f>
        <v>0.69999999999998863</v>
      </c>
      <c r="F415" s="18">
        <f>E415*(365.25/7)</f>
        <v>36.524999999999409</v>
      </c>
      <c r="G415" s="18">
        <v>1</v>
      </c>
    </row>
    <row r="416" spans="1:9">
      <c r="C416" s="20"/>
      <c r="D416" s="1" t="s">
        <v>90</v>
      </c>
      <c r="H416" s="19">
        <f>B541</f>
        <v>1.5141898909884401E-4</v>
      </c>
    </row>
    <row r="417" spans="1:12">
      <c r="C417" s="20"/>
      <c r="D417" s="1" t="s">
        <v>260</v>
      </c>
      <c r="H417" s="19">
        <f>B542</f>
        <v>7.9545032703964901E-5</v>
      </c>
    </row>
    <row r="418" spans="1:12" s="20" customFormat="1">
      <c r="B418" s="20" t="s">
        <v>261</v>
      </c>
      <c r="E418" s="20">
        <f>E65</f>
        <v>8.8000000000000007</v>
      </c>
      <c r="F418" s="20">
        <f>E418*(365.25/7)</f>
        <v>459.17142857142863</v>
      </c>
      <c r="G418" s="20">
        <v>1</v>
      </c>
      <c r="H418" s="30"/>
      <c r="I418" s="20">
        <f>F418*AVERAGE(H420:H422)</f>
        <v>0.32660195235004064</v>
      </c>
    </row>
    <row r="419" spans="1:12">
      <c r="C419" s="20" t="s">
        <v>261</v>
      </c>
      <c r="D419" s="20"/>
      <c r="E419" s="18">
        <f>G419*E418</f>
        <v>8.8000000000000007</v>
      </c>
      <c r="F419" s="18">
        <f>E419*(365.25/7)</f>
        <v>459.17142857142863</v>
      </c>
      <c r="G419" s="18">
        <v>1</v>
      </c>
    </row>
    <row r="420" spans="1:12">
      <c r="C420" s="20"/>
      <c r="D420" s="3" t="s">
        <v>194</v>
      </c>
      <c r="H420" s="19">
        <f>B552</f>
        <v>7.83164098367817E-5</v>
      </c>
    </row>
    <row r="421" spans="1:12">
      <c r="C421" s="20"/>
      <c r="D421" s="29" t="s">
        <v>153</v>
      </c>
      <c r="H421" s="19">
        <f>B511</f>
        <v>1.8306230266686399E-3</v>
      </c>
    </row>
    <row r="422" spans="1:12">
      <c r="C422" s="20"/>
      <c r="D422" s="28" t="s">
        <v>262</v>
      </c>
      <c r="F422" s="20"/>
      <c r="H422" s="19">
        <f>B510</f>
        <v>2.2491688835017299E-4</v>
      </c>
    </row>
    <row r="423" spans="1:12">
      <c r="C423" s="20"/>
      <c r="D423" s="20"/>
    </row>
    <row r="424" spans="1:12" s="25" customFormat="1">
      <c r="A424" s="25" t="s">
        <v>263</v>
      </c>
      <c r="E424" s="25">
        <f>E60</f>
        <v>143.69999999999999</v>
      </c>
      <c r="F424" s="25">
        <f>E424*(365.25/7)</f>
        <v>7498.0607142857143</v>
      </c>
      <c r="H424" s="27"/>
      <c r="I424" s="25">
        <f>SUM(I403,I409,I412,I414,I418)</f>
        <v>0.59595235050504891</v>
      </c>
    </row>
    <row r="425" spans="1:12">
      <c r="F425" s="20"/>
    </row>
    <row r="426" spans="1:12" s="25" customFormat="1">
      <c r="A426" s="25" t="s">
        <v>264</v>
      </c>
      <c r="E426" s="25">
        <v>0</v>
      </c>
      <c r="F426" s="25">
        <f>E426*(365.25/7)</f>
        <v>0</v>
      </c>
      <c r="H426" s="27"/>
      <c r="I426" s="25">
        <f>0</f>
        <v>0</v>
      </c>
    </row>
    <row r="427" spans="1:12">
      <c r="F427" s="20"/>
    </row>
    <row r="428" spans="1:12" s="25" customFormat="1">
      <c r="A428" s="25" t="s">
        <v>265</v>
      </c>
      <c r="E428" s="25">
        <f>E3</f>
        <v>1257.7</v>
      </c>
      <c r="F428" s="25">
        <f>E428*(365.25/7)</f>
        <v>65624.989285714284</v>
      </c>
      <c r="H428" s="27"/>
      <c r="I428" s="26">
        <f>SUM(I424,I400,I361,I346,I301,I289,I251,I234,I200,I154,I135,I122)</f>
        <v>25.224127865575692</v>
      </c>
    </row>
    <row r="431" spans="1:12" s="21" customFormat="1">
      <c r="A431" s="20" t="s">
        <v>266</v>
      </c>
      <c r="B431" s="20" t="s">
        <v>381</v>
      </c>
      <c r="C431" s="20" t="s">
        <v>296</v>
      </c>
      <c r="D431" s="18"/>
      <c r="E431" s="18"/>
      <c r="F431" s="18"/>
      <c r="G431" s="18"/>
      <c r="H431" s="19"/>
      <c r="I431" s="18"/>
      <c r="J431" s="18"/>
      <c r="K431" s="18"/>
      <c r="L431" s="18"/>
    </row>
    <row r="432" spans="1:12" s="21" customFormat="1">
      <c r="A432" s="20" t="s">
        <v>268</v>
      </c>
      <c r="B432" s="18">
        <f>I122</f>
        <v>7.9983643624566421</v>
      </c>
      <c r="C432" s="18">
        <v>6.2886743059876515</v>
      </c>
      <c r="D432" s="18"/>
      <c r="E432" s="18"/>
      <c r="F432" s="18"/>
      <c r="G432" s="18"/>
      <c r="H432" s="19"/>
      <c r="I432" s="18"/>
      <c r="J432" s="18"/>
      <c r="K432" s="18"/>
      <c r="L432" s="18"/>
    </row>
    <row r="433" spans="1:12" s="21" customFormat="1">
      <c r="A433" s="20" t="s">
        <v>269</v>
      </c>
      <c r="B433" s="18">
        <f>I135</f>
        <v>0.49331208493858503</v>
      </c>
      <c r="C433" s="18">
        <v>0.47695342000370855</v>
      </c>
      <c r="D433" s="18"/>
      <c r="E433" s="18"/>
      <c r="F433" s="18"/>
      <c r="G433" s="18"/>
      <c r="H433" s="19"/>
      <c r="I433" s="18"/>
      <c r="J433" s="18"/>
      <c r="K433" s="18"/>
      <c r="L433" s="18"/>
    </row>
    <row r="434" spans="1:12" s="21" customFormat="1">
      <c r="A434" s="20" t="s">
        <v>270</v>
      </c>
      <c r="B434" s="18">
        <f>I154</f>
        <v>0.560248320579111</v>
      </c>
      <c r="C434" s="18">
        <v>1.0573878879794114</v>
      </c>
      <c r="D434" s="18"/>
      <c r="E434" s="18"/>
      <c r="F434" s="18"/>
      <c r="G434" s="18"/>
      <c r="H434" s="19"/>
      <c r="I434" s="18"/>
      <c r="J434" s="18"/>
      <c r="K434" s="18"/>
      <c r="L434" s="18"/>
    </row>
    <row r="435" spans="1:12" s="21" customFormat="1">
      <c r="A435" s="20" t="s">
        <v>271</v>
      </c>
      <c r="B435" s="18">
        <f>I200</f>
        <v>5.8709369115606718</v>
      </c>
      <c r="C435" s="18">
        <v>4.6912706630914327</v>
      </c>
      <c r="D435" s="18"/>
      <c r="E435" s="18"/>
      <c r="F435" s="18"/>
      <c r="G435" s="18"/>
      <c r="H435" s="19"/>
      <c r="I435" s="18"/>
      <c r="J435" s="18"/>
      <c r="K435" s="18"/>
      <c r="L435" s="18"/>
    </row>
    <row r="436" spans="1:12" s="21" customFormat="1">
      <c r="A436" s="20" t="s">
        <v>272</v>
      </c>
      <c r="B436" s="18">
        <f>I234</f>
        <v>0.73039449588749306</v>
      </c>
      <c r="C436" s="18">
        <v>0.76488209601336243</v>
      </c>
      <c r="D436" s="18"/>
      <c r="E436" s="18"/>
      <c r="F436" s="18"/>
      <c r="G436" s="18"/>
      <c r="H436" s="19"/>
      <c r="I436" s="18"/>
      <c r="J436" s="18"/>
      <c r="K436" s="18"/>
      <c r="L436" s="18"/>
    </row>
    <row r="437" spans="1:12" s="21" customFormat="1">
      <c r="A437" s="20" t="s">
        <v>273</v>
      </c>
      <c r="B437" s="18">
        <f>I251</f>
        <v>0.15087358201993234</v>
      </c>
      <c r="C437" s="18">
        <v>0.12964111787169974</v>
      </c>
      <c r="D437" s="18"/>
      <c r="E437" s="18"/>
      <c r="F437" s="18"/>
      <c r="G437" s="18"/>
      <c r="H437" s="19"/>
      <c r="I437" s="18"/>
      <c r="J437" s="18"/>
      <c r="K437" s="18"/>
      <c r="L437" s="18"/>
    </row>
    <row r="438" spans="1:12" s="21" customFormat="1">
      <c r="A438" s="20" t="s">
        <v>274</v>
      </c>
      <c r="B438" s="18">
        <f>I289</f>
        <v>7.0709025440203437</v>
      </c>
      <c r="C438" s="18">
        <v>5.3098370841474249</v>
      </c>
      <c r="D438" s="18"/>
      <c r="E438" s="18"/>
      <c r="F438" s="20"/>
      <c r="G438" s="23"/>
      <c r="H438" s="19"/>
      <c r="I438" s="18"/>
      <c r="J438" s="18"/>
      <c r="K438" s="18"/>
      <c r="L438" s="18"/>
    </row>
    <row r="439" spans="1:12" s="21" customFormat="1">
      <c r="A439" s="20" t="s">
        <v>276</v>
      </c>
      <c r="B439" s="18">
        <f>I301</f>
        <v>0.11719127976429271</v>
      </c>
      <c r="C439" s="18">
        <v>9.1876635640713952E-2</v>
      </c>
      <c r="D439" s="18"/>
      <c r="E439" s="18"/>
      <c r="F439" s="18"/>
      <c r="G439" s="18"/>
      <c r="H439" s="19"/>
      <c r="I439" s="18"/>
      <c r="J439" s="18"/>
      <c r="K439" s="18"/>
      <c r="L439" s="18"/>
    </row>
    <row r="440" spans="1:12" s="21" customFormat="1">
      <c r="A440" s="20" t="s">
        <v>277</v>
      </c>
      <c r="B440" s="21">
        <f>I346</f>
        <v>1.2166109293960454</v>
      </c>
      <c r="C440" s="18">
        <v>0.96542231057705852</v>
      </c>
      <c r="D440" s="18"/>
      <c r="E440" s="18"/>
      <c r="F440" s="18"/>
      <c r="G440" s="18"/>
      <c r="H440" s="19"/>
      <c r="I440" s="18"/>
      <c r="J440" s="18"/>
      <c r="K440" s="18"/>
      <c r="L440" s="18"/>
    </row>
    <row r="441" spans="1:12" s="21" customFormat="1">
      <c r="A441" s="20" t="s">
        <v>278</v>
      </c>
      <c r="B441" s="21">
        <f>I361</f>
        <v>0</v>
      </c>
      <c r="C441" s="18">
        <v>0</v>
      </c>
      <c r="D441" s="18"/>
      <c r="E441" s="18"/>
      <c r="F441" s="18"/>
      <c r="G441" s="18"/>
      <c r="H441" s="19"/>
      <c r="I441" s="18"/>
      <c r="J441" s="18"/>
      <c r="K441" s="18"/>
      <c r="L441" s="18"/>
    </row>
    <row r="442" spans="1:12" s="21" customFormat="1">
      <c r="A442" s="20" t="s">
        <v>279</v>
      </c>
      <c r="B442" s="18">
        <f>I400</f>
        <v>0.41934100444753086</v>
      </c>
      <c r="C442" s="18">
        <v>0.33607349339647852</v>
      </c>
      <c r="D442" s="18"/>
      <c r="E442" s="18"/>
      <c r="F442" s="18"/>
      <c r="G442" s="18"/>
      <c r="H442" s="19"/>
      <c r="I442" s="18"/>
      <c r="J442" s="18"/>
      <c r="K442" s="18"/>
      <c r="L442" s="18"/>
    </row>
    <row r="443" spans="1:12" s="21" customFormat="1">
      <c r="A443" s="20" t="s">
        <v>280</v>
      </c>
      <c r="B443" s="18">
        <f>I424</f>
        <v>0.59595235050504891</v>
      </c>
      <c r="C443" s="18">
        <v>0.44752421922903396</v>
      </c>
      <c r="D443" s="18"/>
      <c r="E443" s="18"/>
      <c r="F443" s="18"/>
      <c r="G443" s="18"/>
      <c r="H443" s="19"/>
      <c r="I443" s="18"/>
      <c r="J443" s="18"/>
      <c r="K443" s="18"/>
      <c r="L443" s="18"/>
    </row>
    <row r="444" spans="1:12" s="21" customFormat="1">
      <c r="A444" s="20" t="s">
        <v>281</v>
      </c>
      <c r="B444" s="20">
        <f>SUM(B432:B443)</f>
        <v>25.224127865575696</v>
      </c>
      <c r="C444" s="20">
        <v>20.559543233937976</v>
      </c>
      <c r="D444" s="18"/>
      <c r="E444" s="18"/>
      <c r="F444" s="18"/>
      <c r="G444" s="18"/>
      <c r="H444" s="19"/>
      <c r="I444" s="18"/>
      <c r="J444" s="18"/>
      <c r="K444" s="18"/>
      <c r="L444" s="18"/>
    </row>
    <row r="450" spans="1:2">
      <c r="A450" s="24" t="s">
        <v>378</v>
      </c>
      <c r="B450" s="23"/>
    </row>
    <row r="451" spans="1:2">
      <c r="A451" s="24" t="s">
        <v>377</v>
      </c>
      <c r="B451" s="23" t="s">
        <v>376</v>
      </c>
    </row>
    <row r="452" spans="1:2" ht="15">
      <c r="A452" s="22" t="s">
        <v>14</v>
      </c>
      <c r="B452" s="97">
        <v>2.09658137894879E-3</v>
      </c>
    </row>
    <row r="453" spans="1:2" ht="15">
      <c r="A453" s="22" t="s">
        <v>18</v>
      </c>
      <c r="B453" s="98">
        <v>3.4850447505856098E-3</v>
      </c>
    </row>
    <row r="454" spans="1:2" ht="15">
      <c r="A454" s="22" t="s">
        <v>27</v>
      </c>
      <c r="B454" s="98">
        <v>2.9799597648393701E-3</v>
      </c>
    </row>
    <row r="455" spans="1:2" ht="15">
      <c r="A455" s="22" t="s">
        <v>19</v>
      </c>
      <c r="B455" s="98">
        <v>4.2646215314859999E-4</v>
      </c>
    </row>
    <row r="456" spans="1:2" ht="15">
      <c r="A456" s="22" t="s">
        <v>375</v>
      </c>
      <c r="B456" s="98">
        <v>3.16221760814616E-4</v>
      </c>
    </row>
    <row r="457" spans="1:2" ht="15">
      <c r="A457" s="22" t="s">
        <v>22</v>
      </c>
      <c r="B457" s="98">
        <v>6.0573063602221001E-4</v>
      </c>
    </row>
    <row r="458" spans="1:2" ht="15">
      <c r="A458" s="22" t="s">
        <v>374</v>
      </c>
      <c r="B458" s="98">
        <v>3.5003863958942E-4</v>
      </c>
    </row>
    <row r="459" spans="1:2" ht="15">
      <c r="A459" s="22" t="s">
        <v>99</v>
      </c>
      <c r="B459" s="98">
        <v>2.8212241306802699E-4</v>
      </c>
    </row>
    <row r="460" spans="1:2" ht="15">
      <c r="A460" s="22" t="s">
        <v>373</v>
      </c>
      <c r="B460" s="98">
        <v>1.6379629463826999E-4</v>
      </c>
    </row>
    <row r="461" spans="1:2" ht="15">
      <c r="A461" s="22" t="s">
        <v>372</v>
      </c>
      <c r="B461" s="98">
        <v>3.04128858030873E-4</v>
      </c>
    </row>
    <row r="462" spans="1:2" ht="15">
      <c r="A462" s="22" t="s">
        <v>371</v>
      </c>
      <c r="B462" s="98">
        <v>2.1426823891906201E-4</v>
      </c>
    </row>
    <row r="463" spans="1:2" ht="15">
      <c r="A463" s="22" t="s">
        <v>20</v>
      </c>
      <c r="B463" s="98">
        <v>2.5044528042333499E-3</v>
      </c>
    </row>
    <row r="464" spans="1:2" ht="15">
      <c r="A464" s="22" t="s">
        <v>23</v>
      </c>
      <c r="B464" s="98">
        <v>3.7284776082494302E-4</v>
      </c>
    </row>
    <row r="465" spans="1:2" ht="15">
      <c r="A465" s="22" t="s">
        <v>28</v>
      </c>
      <c r="B465" s="98">
        <v>1.7835862330489701E-3</v>
      </c>
    </row>
    <row r="466" spans="1:2" ht="15">
      <c r="A466" s="22" t="s">
        <v>15</v>
      </c>
      <c r="B466" s="98">
        <v>4.00513731321467E-4</v>
      </c>
    </row>
    <row r="467" spans="1:2" ht="15">
      <c r="A467" s="22" t="s">
        <v>36</v>
      </c>
      <c r="B467" s="98">
        <v>3.0795779023961499E-4</v>
      </c>
    </row>
    <row r="468" spans="1:2" ht="15">
      <c r="A468" s="22" t="s">
        <v>67</v>
      </c>
      <c r="B468" s="98">
        <v>2.5698777452277098E-4</v>
      </c>
    </row>
    <row r="469" spans="1:2" ht="15">
      <c r="A469" s="22" t="s">
        <v>68</v>
      </c>
      <c r="B469" s="98">
        <v>2.3781103369882801E-4</v>
      </c>
    </row>
    <row r="470" spans="1:2" ht="15">
      <c r="A470" s="22" t="s">
        <v>79</v>
      </c>
      <c r="B470" s="98">
        <v>2.8510464047079402E-4</v>
      </c>
    </row>
    <row r="471" spans="1:2" ht="15">
      <c r="A471" s="22" t="s">
        <v>204</v>
      </c>
      <c r="B471" s="98">
        <v>4.2429469718917702E-4</v>
      </c>
    </row>
    <row r="472" spans="1:2" ht="15">
      <c r="A472" s="22" t="s">
        <v>370</v>
      </c>
      <c r="B472" s="98">
        <v>2.3537496975131701E-4</v>
      </c>
    </row>
    <row r="473" spans="1:2" ht="15">
      <c r="A473" s="22" t="s">
        <v>101</v>
      </c>
      <c r="B473" s="98">
        <v>2.2101685648552401E-4</v>
      </c>
    </row>
    <row r="474" spans="1:2" ht="15">
      <c r="A474" s="22" t="s">
        <v>369</v>
      </c>
      <c r="B474" s="98">
        <v>1.30914005197196E-3</v>
      </c>
    </row>
    <row r="475" spans="1:2" ht="15">
      <c r="A475" s="22" t="s">
        <v>188</v>
      </c>
      <c r="B475" s="98">
        <v>4.5210121164281699E-4</v>
      </c>
    </row>
    <row r="476" spans="1:2" ht="15">
      <c r="A476" s="22" t="s">
        <v>126</v>
      </c>
      <c r="B476" s="98">
        <v>1.8093957755303699E-4</v>
      </c>
    </row>
    <row r="477" spans="1:2" ht="15">
      <c r="A477" s="22" t="s">
        <v>368</v>
      </c>
      <c r="B477" s="98">
        <v>2.0134941272049499E-4</v>
      </c>
    </row>
    <row r="478" spans="1:2" ht="15">
      <c r="A478" s="22" t="s">
        <v>78</v>
      </c>
      <c r="B478" s="98">
        <v>8.8192919598841597E-4</v>
      </c>
    </row>
    <row r="479" spans="1:2" ht="15">
      <c r="A479" s="22" t="s">
        <v>77</v>
      </c>
      <c r="B479" s="98">
        <v>1.4906108433209899E-3</v>
      </c>
    </row>
    <row r="480" spans="1:2" ht="15">
      <c r="A480" s="22" t="s">
        <v>367</v>
      </c>
      <c r="B480" s="98">
        <v>3.0278544086953703E-4</v>
      </c>
    </row>
    <row r="481" spans="1:2" ht="15">
      <c r="A481" s="22" t="s">
        <v>149</v>
      </c>
      <c r="B481" s="98">
        <v>1.3813185493773399E-4</v>
      </c>
    </row>
    <row r="482" spans="1:2" ht="15">
      <c r="A482" s="22" t="s">
        <v>116</v>
      </c>
      <c r="B482" s="98">
        <v>1.86179289206548E-4</v>
      </c>
    </row>
    <row r="483" spans="1:2" ht="15">
      <c r="A483" s="22" t="s">
        <v>366</v>
      </c>
      <c r="B483" s="98">
        <v>1.8017414594200101E-4</v>
      </c>
    </row>
    <row r="484" spans="1:2" ht="15">
      <c r="A484" s="22" t="s">
        <v>109</v>
      </c>
      <c r="B484" s="98">
        <v>2.2020865411952401E-4</v>
      </c>
    </row>
    <row r="485" spans="1:2" ht="15">
      <c r="A485" s="22" t="s">
        <v>120</v>
      </c>
      <c r="B485" s="98">
        <v>1.7500427887998099E-4</v>
      </c>
    </row>
    <row r="486" spans="1:2" ht="15">
      <c r="A486" s="22" t="s">
        <v>365</v>
      </c>
      <c r="B486" s="98">
        <v>1.8557883342110301E-3</v>
      </c>
    </row>
    <row r="487" spans="1:2" ht="15">
      <c r="A487" s="22" t="s">
        <v>364</v>
      </c>
      <c r="B487" s="98">
        <v>4.6957452757937602E-4</v>
      </c>
    </row>
    <row r="488" spans="1:2" ht="15">
      <c r="A488" s="22" t="s">
        <v>97</v>
      </c>
      <c r="B488" s="98">
        <v>7.1131771111942403E-4</v>
      </c>
    </row>
    <row r="489" spans="1:2" ht="15">
      <c r="A489" s="22" t="s">
        <v>86</v>
      </c>
      <c r="B489" s="98">
        <v>1.3332638599674901E-4</v>
      </c>
    </row>
    <row r="490" spans="1:2" ht="15">
      <c r="A490" s="22" t="s">
        <v>363</v>
      </c>
      <c r="B490" s="98">
        <v>1.0116936822471401E-4</v>
      </c>
    </row>
    <row r="491" spans="1:2" ht="15">
      <c r="A491" s="22" t="s">
        <v>88</v>
      </c>
      <c r="B491" s="98">
        <v>1.7607081978696001E-4</v>
      </c>
    </row>
    <row r="492" spans="1:2" ht="15">
      <c r="A492" s="22" t="s">
        <v>362</v>
      </c>
      <c r="B492" s="98">
        <v>1.9291367456093599E-4</v>
      </c>
    </row>
    <row r="493" spans="1:2" ht="15">
      <c r="A493" s="22" t="s">
        <v>361</v>
      </c>
      <c r="B493" s="98">
        <v>2.46015738968244E-4</v>
      </c>
    </row>
    <row r="494" spans="1:2" ht="15">
      <c r="A494" s="22" t="s">
        <v>360</v>
      </c>
      <c r="B494" s="98">
        <v>2.29829646255223E-4</v>
      </c>
    </row>
    <row r="495" spans="1:2" ht="15">
      <c r="A495" s="22" t="s">
        <v>359</v>
      </c>
      <c r="B495" s="98">
        <v>1.62547995106097E-4</v>
      </c>
    </row>
    <row r="496" spans="1:2" ht="15">
      <c r="A496" s="22" t="s">
        <v>358</v>
      </c>
      <c r="B496" s="98">
        <v>2.7071423837634701E-4</v>
      </c>
    </row>
    <row r="497" spans="1:2" ht="15">
      <c r="A497" s="22" t="s">
        <v>357</v>
      </c>
      <c r="B497" s="98">
        <v>1.2407575891945901E-4</v>
      </c>
    </row>
    <row r="498" spans="1:2" ht="15">
      <c r="A498" s="22" t="s">
        <v>356</v>
      </c>
      <c r="B498" s="98">
        <v>1.2931837656743301E-4</v>
      </c>
    </row>
    <row r="499" spans="1:2" ht="15">
      <c r="A499" s="22" t="s">
        <v>355</v>
      </c>
      <c r="B499" s="98">
        <v>3.09303029126747E-4</v>
      </c>
    </row>
    <row r="500" spans="1:2" ht="15">
      <c r="A500" s="22" t="s">
        <v>354</v>
      </c>
      <c r="B500" s="98">
        <v>1.62564390405725E-4</v>
      </c>
    </row>
    <row r="501" spans="1:2" ht="15">
      <c r="A501" s="22" t="s">
        <v>353</v>
      </c>
      <c r="B501" s="99">
        <v>7.8670160806019004E-5</v>
      </c>
    </row>
    <row r="502" spans="1:2" ht="15">
      <c r="A502" s="22" t="s">
        <v>352</v>
      </c>
      <c r="B502" s="98">
        <v>1.17793071161874E-4</v>
      </c>
    </row>
    <row r="503" spans="1:2" ht="15">
      <c r="A503" s="22" t="s">
        <v>351</v>
      </c>
      <c r="B503" s="98">
        <v>2.27005718216138E-4</v>
      </c>
    </row>
    <row r="504" spans="1:2" ht="15">
      <c r="A504" s="22" t="s">
        <v>350</v>
      </c>
      <c r="B504" s="98">
        <v>1.8818123862125E-4</v>
      </c>
    </row>
    <row r="505" spans="1:2" ht="15">
      <c r="A505" s="22" t="s">
        <v>349</v>
      </c>
      <c r="B505" s="98">
        <v>1.2076781190005101E-4</v>
      </c>
    </row>
    <row r="506" spans="1:2" ht="15">
      <c r="A506" s="22" t="s">
        <v>348</v>
      </c>
      <c r="B506" s="98">
        <v>1.32832562396352E-4</v>
      </c>
    </row>
    <row r="507" spans="1:2" ht="15">
      <c r="A507" s="22" t="s">
        <v>347</v>
      </c>
      <c r="B507" s="98">
        <v>1.05678258238894E-4</v>
      </c>
    </row>
    <row r="508" spans="1:2" ht="15">
      <c r="A508" s="22" t="s">
        <v>346</v>
      </c>
      <c r="B508" s="98">
        <v>1.4974191786024601E-4</v>
      </c>
    </row>
    <row r="509" spans="1:2" ht="15">
      <c r="A509" s="22" t="s">
        <v>206</v>
      </c>
      <c r="B509" s="98">
        <v>2.0087820690045899E-4</v>
      </c>
    </row>
    <row r="510" spans="1:2" ht="15">
      <c r="A510" s="22" t="s">
        <v>262</v>
      </c>
      <c r="B510" s="98">
        <v>2.2491688835017299E-4</v>
      </c>
    </row>
    <row r="511" spans="1:2" ht="15">
      <c r="A511" s="22" t="s">
        <v>153</v>
      </c>
      <c r="B511" s="98">
        <v>1.8306230266686399E-3</v>
      </c>
    </row>
    <row r="512" spans="1:2" ht="15">
      <c r="A512" s="22" t="s">
        <v>160</v>
      </c>
      <c r="B512" s="98">
        <v>1.6680799960183501E-3</v>
      </c>
    </row>
    <row r="513" spans="1:2" ht="15">
      <c r="A513" s="22" t="s">
        <v>166</v>
      </c>
      <c r="B513" s="98">
        <v>5.3891618042085205E-4</v>
      </c>
    </row>
    <row r="514" spans="1:2" ht="15">
      <c r="A514" s="22" t="s">
        <v>163</v>
      </c>
      <c r="B514" s="98">
        <v>8.3159559526369898E-4</v>
      </c>
    </row>
    <row r="515" spans="1:2" ht="15">
      <c r="A515" s="22" t="s">
        <v>172</v>
      </c>
      <c r="B515" s="98">
        <v>2.26035207111457E-4</v>
      </c>
    </row>
    <row r="516" spans="1:2" ht="15">
      <c r="A516" s="22" t="s">
        <v>157</v>
      </c>
      <c r="B516" s="98">
        <v>2.3167452901759201E-4</v>
      </c>
    </row>
    <row r="517" spans="1:2" ht="15">
      <c r="A517" s="22" t="s">
        <v>345</v>
      </c>
      <c r="B517" s="98">
        <v>1.80454518887764E-4</v>
      </c>
    </row>
    <row r="518" spans="1:2" ht="15">
      <c r="A518" s="22" t="s">
        <v>344</v>
      </c>
      <c r="B518" s="98">
        <v>2.3157387235891999E-4</v>
      </c>
    </row>
    <row r="519" spans="1:2" ht="15">
      <c r="A519" s="22" t="s">
        <v>343</v>
      </c>
      <c r="B519" s="99">
        <v>8.7320379796792293E-5</v>
      </c>
    </row>
    <row r="520" spans="1:2" ht="15">
      <c r="A520" s="22" t="s">
        <v>342</v>
      </c>
      <c r="B520" s="99">
        <v>7.0953489403808898E-5</v>
      </c>
    </row>
    <row r="521" spans="1:2" ht="15">
      <c r="A521" s="22" t="s">
        <v>341</v>
      </c>
      <c r="B521" s="99">
        <v>4.4616305779983597E-5</v>
      </c>
    </row>
    <row r="522" spans="1:2" ht="15">
      <c r="A522" s="22" t="s">
        <v>340</v>
      </c>
      <c r="B522" s="99">
        <v>4.9210417362855903E-5</v>
      </c>
    </row>
    <row r="523" spans="1:2" ht="15">
      <c r="A523" s="22" t="s">
        <v>339</v>
      </c>
      <c r="B523" s="99">
        <v>3.8552738919501202E-5</v>
      </c>
    </row>
    <row r="524" spans="1:2" ht="15">
      <c r="A524" s="22" t="s">
        <v>231</v>
      </c>
      <c r="B524" s="99">
        <v>3.9600548710655201E-5</v>
      </c>
    </row>
    <row r="525" spans="1:2" ht="15">
      <c r="A525" s="22" t="s">
        <v>238</v>
      </c>
      <c r="B525" s="99">
        <v>4.1325676819056998E-5</v>
      </c>
    </row>
    <row r="526" spans="1:2" ht="15">
      <c r="A526" s="22" t="s">
        <v>338</v>
      </c>
      <c r="B526" s="99">
        <v>9.7014250865267798E-5</v>
      </c>
    </row>
    <row r="527" spans="1:2" ht="15">
      <c r="A527" s="22" t="s">
        <v>337</v>
      </c>
      <c r="B527" s="99">
        <v>5.0835037406928897E-5</v>
      </c>
    </row>
    <row r="528" spans="1:2" ht="15">
      <c r="A528" s="22" t="s">
        <v>118</v>
      </c>
      <c r="B528" s="99">
        <v>8.1150172821881203E-5</v>
      </c>
    </row>
    <row r="529" spans="1:2" ht="15">
      <c r="A529" s="22" t="s">
        <v>72</v>
      </c>
      <c r="B529" s="99">
        <v>7.7595885697333093E-5</v>
      </c>
    </row>
    <row r="530" spans="1:2" ht="15">
      <c r="A530" s="22" t="s">
        <v>336</v>
      </c>
      <c r="B530" s="98">
        <v>1.4048433605424299E-4</v>
      </c>
    </row>
    <row r="531" spans="1:2" ht="15">
      <c r="A531" s="22" t="s">
        <v>248</v>
      </c>
      <c r="B531" s="98">
        <v>1.15280506405685E-4</v>
      </c>
    </row>
    <row r="532" spans="1:2" ht="15">
      <c r="A532" s="22" t="s">
        <v>104</v>
      </c>
      <c r="B532" s="99">
        <v>5.74745177725748E-5</v>
      </c>
    </row>
    <row r="533" spans="1:2" ht="15">
      <c r="A533" s="22" t="s">
        <v>335</v>
      </c>
      <c r="B533" s="99">
        <v>9.8779584011200101E-5</v>
      </c>
    </row>
    <row r="534" spans="1:2" ht="15">
      <c r="A534" s="22" t="s">
        <v>334</v>
      </c>
      <c r="B534" s="99">
        <v>3.8801948302030302E-5</v>
      </c>
    </row>
    <row r="535" spans="1:2" ht="15">
      <c r="A535" s="22" t="s">
        <v>333</v>
      </c>
      <c r="B535" s="99">
        <v>8.8833822320444805E-5</v>
      </c>
    </row>
    <row r="536" spans="1:2" ht="15">
      <c r="A536" s="22" t="s">
        <v>196</v>
      </c>
      <c r="B536" s="99">
        <v>7.6993455318596804E-5</v>
      </c>
    </row>
    <row r="537" spans="1:2" ht="15">
      <c r="A537" s="22" t="s">
        <v>332</v>
      </c>
      <c r="B537" s="99">
        <v>5.8997807376200297E-5</v>
      </c>
    </row>
    <row r="538" spans="1:2" ht="15">
      <c r="A538" s="22" t="s">
        <v>331</v>
      </c>
      <c r="B538" s="98">
        <v>1.07390774204486E-4</v>
      </c>
    </row>
    <row r="539" spans="1:2" ht="15">
      <c r="A539" s="22" t="s">
        <v>330</v>
      </c>
      <c r="B539" s="99">
        <v>7.0315164320285304E-5</v>
      </c>
    </row>
    <row r="540" spans="1:2" ht="15">
      <c r="A540" s="22" t="s">
        <v>92</v>
      </c>
      <c r="B540" s="98">
        <v>1.07134259040347E-4</v>
      </c>
    </row>
    <row r="541" spans="1:2" ht="15">
      <c r="A541" s="22" t="s">
        <v>90</v>
      </c>
      <c r="B541" s="98">
        <v>1.5141898909884401E-4</v>
      </c>
    </row>
    <row r="542" spans="1:2" ht="15">
      <c r="A542" s="22" t="s">
        <v>260</v>
      </c>
      <c r="B542" s="99">
        <v>7.9545032703964901E-5</v>
      </c>
    </row>
    <row r="543" spans="1:2" ht="15">
      <c r="A543" s="22" t="s">
        <v>329</v>
      </c>
      <c r="B543" s="98">
        <v>1.15802135441583E-4</v>
      </c>
    </row>
    <row r="544" spans="1:2" ht="15">
      <c r="A544" s="22" t="s">
        <v>328</v>
      </c>
      <c r="B544" s="99">
        <v>6.1915790017663693E-5</v>
      </c>
    </row>
    <row r="545" spans="1:2" ht="15">
      <c r="A545" s="22" t="s">
        <v>212</v>
      </c>
      <c r="B545" s="99">
        <v>5.0201254900354902E-5</v>
      </c>
    </row>
    <row r="546" spans="1:2" ht="15">
      <c r="A546" s="22" t="s">
        <v>214</v>
      </c>
      <c r="B546" s="99">
        <v>6.5532644314399599E-5</v>
      </c>
    </row>
    <row r="547" spans="1:2" ht="15">
      <c r="A547" s="22" t="s">
        <v>216</v>
      </c>
      <c r="B547" s="98">
        <v>1.1039136985490801E-4</v>
      </c>
    </row>
    <row r="548" spans="1:2" ht="15">
      <c r="A548" s="22" t="s">
        <v>218</v>
      </c>
      <c r="B548" s="98">
        <v>1.0301268784132101E-4</v>
      </c>
    </row>
    <row r="549" spans="1:2" ht="15">
      <c r="A549" s="22" t="s">
        <v>141</v>
      </c>
      <c r="B549" s="99">
        <v>9.0255901394909502E-5</v>
      </c>
    </row>
    <row r="550" spans="1:2" ht="15">
      <c r="A550" s="22" t="s">
        <v>139</v>
      </c>
      <c r="B550" s="99">
        <v>5.1222445237656699E-5</v>
      </c>
    </row>
    <row r="551" spans="1:2" ht="15">
      <c r="A551" s="22" t="s">
        <v>327</v>
      </c>
      <c r="B551" s="99">
        <v>8.3530743180620405E-5</v>
      </c>
    </row>
    <row r="552" spans="1:2" ht="15">
      <c r="A552" s="22" t="s">
        <v>194</v>
      </c>
      <c r="B552" s="99">
        <v>7.83164098367817E-5</v>
      </c>
    </row>
    <row r="553" spans="1:2" ht="15">
      <c r="A553" s="22" t="s">
        <v>192</v>
      </c>
      <c r="B553" s="98">
        <v>1.49002041970008E-4</v>
      </c>
    </row>
    <row r="554" spans="1:2" ht="15">
      <c r="A554" s="22" t="s">
        <v>198</v>
      </c>
      <c r="B554" s="99">
        <v>5.3163499302144998E-5</v>
      </c>
    </row>
    <row r="555" spans="1:2" ht="15">
      <c r="A555" s="22" t="s">
        <v>84</v>
      </c>
      <c r="B555" s="98">
        <v>1.06648610536075E-4</v>
      </c>
    </row>
    <row r="556" spans="1:2" ht="15">
      <c r="A556" s="22" t="s">
        <v>128</v>
      </c>
      <c r="B556" s="99">
        <v>6.2867688959137197E-5</v>
      </c>
    </row>
    <row r="557" spans="1:2" ht="15">
      <c r="A557" s="22" t="s">
        <v>326</v>
      </c>
      <c r="B557" s="99">
        <v>9.8460629364659905E-5</v>
      </c>
    </row>
    <row r="558" spans="1:2">
      <c r="B558" s="101"/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9.xml><?xml version="1.0" encoding="utf-8"?>
<worksheet xmlns="http://schemas.openxmlformats.org/spreadsheetml/2006/main" xmlns:r="http://schemas.openxmlformats.org/officeDocument/2006/relationships">
  <dimension ref="A1:L557"/>
  <sheetViews>
    <sheetView topLeftCell="A425" workbookViewId="0">
      <selection activeCell="B452" sqref="B452:B557"/>
    </sheetView>
  </sheetViews>
  <sheetFormatPr defaultRowHeight="11.25"/>
  <cols>
    <col min="1" max="1" width="25.42578125" style="20" customWidth="1"/>
    <col min="2" max="2" width="34.85546875" style="18" customWidth="1"/>
    <col min="3" max="3" width="31.7109375" style="18" customWidth="1"/>
    <col min="4" max="4" width="29" style="18" customWidth="1"/>
    <col min="5" max="6" width="28.42578125" style="18" customWidth="1"/>
    <col min="7" max="7" width="9.140625" style="18"/>
    <col min="8" max="8" width="16.7109375" style="19" customWidth="1"/>
    <col min="9" max="9" width="10.5703125" style="18" bestFit="1" customWidth="1"/>
    <col min="10" max="11" width="9.140625" style="18"/>
    <col min="12" max="12" width="9.140625" style="18" customWidth="1"/>
    <col min="13" max="16384" width="9.140625" style="18"/>
  </cols>
  <sheetData>
    <row r="1" spans="1:8" ht="21">
      <c r="A1" s="51" t="s">
        <v>282</v>
      </c>
      <c r="B1" s="52"/>
      <c r="C1" s="52"/>
      <c r="D1" s="53"/>
      <c r="E1" s="45" t="s">
        <v>283</v>
      </c>
      <c r="H1" s="44"/>
    </row>
    <row r="2" spans="1:8" ht="12.75">
      <c r="A2" s="54" t="s">
        <v>284</v>
      </c>
      <c r="B2" s="55"/>
      <c r="C2" s="56"/>
      <c r="D2" s="41" t="s">
        <v>285</v>
      </c>
      <c r="E2" s="41" t="s">
        <v>285</v>
      </c>
      <c r="H2" s="44"/>
    </row>
    <row r="3" spans="1:8" ht="12.75">
      <c r="A3" s="57" t="s">
        <v>286</v>
      </c>
      <c r="B3" s="58"/>
      <c r="C3" s="59"/>
      <c r="D3" s="41" t="s">
        <v>285</v>
      </c>
      <c r="E3" s="10">
        <v>1481.2</v>
      </c>
      <c r="H3" s="44"/>
    </row>
    <row r="4" spans="1:8" ht="12.75">
      <c r="A4" s="60" t="s">
        <v>286</v>
      </c>
      <c r="B4" s="63" t="s">
        <v>5</v>
      </c>
      <c r="C4" s="64"/>
      <c r="D4" s="41" t="s">
        <v>285</v>
      </c>
      <c r="E4" s="8">
        <v>246.3</v>
      </c>
      <c r="H4" s="44"/>
    </row>
    <row r="5" spans="1:8" ht="12.75">
      <c r="A5" s="61"/>
      <c r="B5" s="48" t="s">
        <v>5</v>
      </c>
      <c r="C5" s="43" t="s">
        <v>11</v>
      </c>
      <c r="D5" s="41" t="s">
        <v>285</v>
      </c>
      <c r="E5" s="10">
        <v>26.5</v>
      </c>
      <c r="H5" s="44"/>
    </row>
    <row r="6" spans="1:8" ht="12.75">
      <c r="A6" s="61"/>
      <c r="B6" s="49"/>
      <c r="C6" s="43" t="s">
        <v>287</v>
      </c>
      <c r="D6" s="41" t="s">
        <v>285</v>
      </c>
      <c r="E6" s="8">
        <v>33.299999999999997</v>
      </c>
      <c r="H6" s="44"/>
    </row>
    <row r="7" spans="1:8" ht="12.75">
      <c r="A7" s="61"/>
      <c r="B7" s="49"/>
      <c r="C7" s="43" t="s">
        <v>24</v>
      </c>
      <c r="D7" s="41" t="s">
        <v>285</v>
      </c>
      <c r="E7" s="10">
        <v>103.1</v>
      </c>
      <c r="H7" s="44"/>
    </row>
    <row r="8" spans="1:8" ht="12.75">
      <c r="A8" s="61"/>
      <c r="B8" s="49"/>
      <c r="C8" s="43" t="s">
        <v>33</v>
      </c>
      <c r="D8" s="41" t="s">
        <v>285</v>
      </c>
      <c r="E8" s="8">
        <v>12.8</v>
      </c>
      <c r="H8" s="44"/>
    </row>
    <row r="9" spans="1:8" ht="21">
      <c r="A9" s="61"/>
      <c r="B9" s="50"/>
      <c r="C9" s="43" t="s">
        <v>37</v>
      </c>
      <c r="D9" s="41" t="s">
        <v>285</v>
      </c>
      <c r="E9" s="10">
        <v>70.5</v>
      </c>
      <c r="H9" s="44"/>
    </row>
    <row r="10" spans="1:8" ht="12.75" customHeight="1">
      <c r="A10" s="61"/>
      <c r="B10" s="63" t="s">
        <v>288</v>
      </c>
      <c r="C10" s="64"/>
      <c r="D10" s="41" t="s">
        <v>285</v>
      </c>
      <c r="E10" s="8">
        <v>43.7</v>
      </c>
      <c r="H10" s="44"/>
    </row>
    <row r="11" spans="1:8" ht="12.75" customHeight="1">
      <c r="A11" s="61"/>
      <c r="B11" s="48" t="s">
        <v>288</v>
      </c>
      <c r="C11" s="43" t="s">
        <v>44</v>
      </c>
      <c r="D11" s="41" t="s">
        <v>285</v>
      </c>
      <c r="E11" s="10">
        <v>33.200000000000003</v>
      </c>
      <c r="H11" s="44"/>
    </row>
    <row r="12" spans="1:8" ht="12.75">
      <c r="A12" s="61"/>
      <c r="B12" s="49"/>
      <c r="C12" s="43" t="s">
        <v>49</v>
      </c>
      <c r="D12" s="41" t="s">
        <v>285</v>
      </c>
      <c r="E12" s="8">
        <v>10.4</v>
      </c>
      <c r="H12" s="44"/>
    </row>
    <row r="13" spans="1:8" ht="12.75">
      <c r="A13" s="61"/>
      <c r="B13" s="50"/>
      <c r="C13" s="43" t="s">
        <v>50</v>
      </c>
      <c r="D13" s="41" t="s">
        <v>285</v>
      </c>
      <c r="E13" s="10" t="s">
        <v>289</v>
      </c>
      <c r="H13" s="44"/>
    </row>
    <row r="14" spans="1:8" ht="12.75">
      <c r="A14" s="61"/>
      <c r="B14" s="63" t="s">
        <v>52</v>
      </c>
      <c r="C14" s="64"/>
      <c r="D14" s="41" t="s">
        <v>285</v>
      </c>
      <c r="E14" s="8">
        <v>53.7</v>
      </c>
      <c r="H14" s="44"/>
    </row>
    <row r="15" spans="1:8" ht="12.75">
      <c r="A15" s="61"/>
      <c r="B15" s="48" t="s">
        <v>52</v>
      </c>
      <c r="C15" s="43" t="s">
        <v>53</v>
      </c>
      <c r="D15" s="41" t="s">
        <v>285</v>
      </c>
      <c r="E15" s="10">
        <v>39.4</v>
      </c>
      <c r="H15" s="44"/>
    </row>
    <row r="16" spans="1:8" ht="12.75">
      <c r="A16" s="61"/>
      <c r="B16" s="50"/>
      <c r="C16" s="43" t="s">
        <v>61</v>
      </c>
      <c r="D16" s="41" t="s">
        <v>285</v>
      </c>
      <c r="E16" s="8">
        <v>14.3</v>
      </c>
      <c r="H16" s="44"/>
    </row>
    <row r="17" spans="1:8" ht="12.75">
      <c r="A17" s="61"/>
      <c r="B17" s="63" t="s">
        <v>70</v>
      </c>
      <c r="C17" s="64"/>
      <c r="D17" s="41" t="s">
        <v>285</v>
      </c>
      <c r="E17" s="10">
        <v>300.2</v>
      </c>
      <c r="H17" s="44"/>
    </row>
    <row r="18" spans="1:8" ht="12.75">
      <c r="A18" s="61"/>
      <c r="B18" s="48" t="s">
        <v>70</v>
      </c>
      <c r="C18" s="43" t="s">
        <v>71</v>
      </c>
      <c r="D18" s="41" t="s">
        <v>285</v>
      </c>
      <c r="E18" s="8">
        <v>53.3</v>
      </c>
      <c r="H18" s="44"/>
    </row>
    <row r="19" spans="1:8" ht="12.75">
      <c r="A19" s="61"/>
      <c r="B19" s="49"/>
      <c r="C19" s="43" t="s">
        <v>74</v>
      </c>
      <c r="D19" s="41" t="s">
        <v>285</v>
      </c>
      <c r="E19" s="10">
        <v>129.9</v>
      </c>
      <c r="H19" s="44"/>
    </row>
    <row r="20" spans="1:8" ht="12.75">
      <c r="A20" s="61"/>
      <c r="B20" s="49"/>
      <c r="C20" s="43" t="s">
        <v>81</v>
      </c>
      <c r="D20" s="41" t="s">
        <v>285</v>
      </c>
      <c r="E20" s="8" t="s">
        <v>289</v>
      </c>
      <c r="H20" s="44"/>
    </row>
    <row r="21" spans="1:8" ht="12.75">
      <c r="A21" s="61"/>
      <c r="B21" s="49"/>
      <c r="C21" s="43" t="s">
        <v>85</v>
      </c>
      <c r="D21" s="41" t="s">
        <v>285</v>
      </c>
      <c r="E21" s="10">
        <v>33.6</v>
      </c>
      <c r="H21" s="44"/>
    </row>
    <row r="22" spans="1:8" ht="12.75">
      <c r="A22" s="61"/>
      <c r="B22" s="49"/>
      <c r="C22" s="43" t="s">
        <v>93</v>
      </c>
      <c r="D22" s="41" t="s">
        <v>285</v>
      </c>
      <c r="E22" s="8">
        <v>43.1</v>
      </c>
      <c r="H22" s="44"/>
    </row>
    <row r="23" spans="1:8" ht="12.75">
      <c r="A23" s="61"/>
      <c r="B23" s="50"/>
      <c r="C23" s="43" t="s">
        <v>103</v>
      </c>
      <c r="D23" s="41" t="s">
        <v>285</v>
      </c>
      <c r="E23" s="10" t="s">
        <v>289</v>
      </c>
      <c r="H23" s="44"/>
    </row>
    <row r="24" spans="1:8" ht="12.75">
      <c r="A24" s="61"/>
      <c r="B24" s="63" t="s">
        <v>106</v>
      </c>
      <c r="C24" s="64"/>
      <c r="D24" s="41" t="s">
        <v>285</v>
      </c>
      <c r="E24" s="8">
        <v>73.900000000000006</v>
      </c>
      <c r="H24" s="44"/>
    </row>
    <row r="25" spans="1:8" ht="21">
      <c r="A25" s="61"/>
      <c r="B25" s="48" t="s">
        <v>106</v>
      </c>
      <c r="C25" s="43" t="s">
        <v>290</v>
      </c>
      <c r="D25" s="41" t="s">
        <v>285</v>
      </c>
      <c r="E25" s="10">
        <v>24.4</v>
      </c>
      <c r="H25" s="44"/>
    </row>
    <row r="26" spans="1:8" ht="12.75">
      <c r="A26" s="61"/>
      <c r="B26" s="49"/>
      <c r="C26" s="43" t="s">
        <v>112</v>
      </c>
      <c r="D26" s="41" t="s">
        <v>285</v>
      </c>
      <c r="E26" s="8" t="s">
        <v>289</v>
      </c>
      <c r="H26" s="44"/>
    </row>
    <row r="27" spans="1:8" ht="12.75">
      <c r="A27" s="61"/>
      <c r="B27" s="49"/>
      <c r="C27" s="43" t="s">
        <v>113</v>
      </c>
      <c r="D27" s="41" t="s">
        <v>285</v>
      </c>
      <c r="E27" s="10">
        <v>16.8</v>
      </c>
      <c r="H27" s="44"/>
    </row>
    <row r="28" spans="1:8" ht="21">
      <c r="A28" s="61"/>
      <c r="B28" s="49"/>
      <c r="C28" s="43" t="s">
        <v>291</v>
      </c>
      <c r="D28" s="41" t="s">
        <v>285</v>
      </c>
      <c r="E28" s="8">
        <v>5.5</v>
      </c>
      <c r="H28" s="44"/>
    </row>
    <row r="29" spans="1:8" ht="21">
      <c r="A29" s="61"/>
      <c r="B29" s="49"/>
      <c r="C29" s="43" t="s">
        <v>121</v>
      </c>
      <c r="D29" s="41" t="s">
        <v>285</v>
      </c>
      <c r="E29" s="10">
        <v>6.6</v>
      </c>
      <c r="H29" s="44"/>
    </row>
    <row r="30" spans="1:8" ht="21">
      <c r="A30" s="61"/>
      <c r="B30" s="50"/>
      <c r="C30" s="43" t="s">
        <v>124</v>
      </c>
      <c r="D30" s="41" t="s">
        <v>285</v>
      </c>
      <c r="E30" s="8">
        <v>13.1</v>
      </c>
      <c r="H30" s="44"/>
    </row>
    <row r="31" spans="1:8" ht="12.75">
      <c r="A31" s="61"/>
      <c r="B31" s="63" t="s">
        <v>130</v>
      </c>
      <c r="C31" s="64"/>
      <c r="D31" s="41" t="s">
        <v>285</v>
      </c>
      <c r="E31" s="10">
        <v>28</v>
      </c>
      <c r="H31" s="44"/>
    </row>
    <row r="32" spans="1:8" ht="21">
      <c r="A32" s="61"/>
      <c r="B32" s="48" t="s">
        <v>130</v>
      </c>
      <c r="C32" s="43" t="s">
        <v>131</v>
      </c>
      <c r="D32" s="41" t="s">
        <v>285</v>
      </c>
      <c r="E32" s="8">
        <v>9.4</v>
      </c>
      <c r="H32" s="44"/>
    </row>
    <row r="33" spans="1:8" ht="12.75">
      <c r="A33" s="61"/>
      <c r="B33" s="49"/>
      <c r="C33" s="43" t="s">
        <v>135</v>
      </c>
      <c r="D33" s="41" t="s">
        <v>285</v>
      </c>
      <c r="E33" s="10" t="s">
        <v>289</v>
      </c>
      <c r="H33" s="44"/>
    </row>
    <row r="34" spans="1:8" ht="12.75">
      <c r="A34" s="61"/>
      <c r="B34" s="50"/>
      <c r="C34" s="43" t="s">
        <v>140</v>
      </c>
      <c r="D34" s="41" t="s">
        <v>285</v>
      </c>
      <c r="E34" s="8" t="s">
        <v>289</v>
      </c>
      <c r="H34" s="44"/>
    </row>
    <row r="35" spans="1:8" ht="12.75">
      <c r="A35" s="61"/>
      <c r="B35" s="63" t="s">
        <v>143</v>
      </c>
      <c r="C35" s="64"/>
      <c r="D35" s="41" t="s">
        <v>285</v>
      </c>
      <c r="E35" s="10">
        <v>208</v>
      </c>
      <c r="H35" s="44"/>
    </row>
    <row r="36" spans="1:8" ht="12.75">
      <c r="A36" s="61"/>
      <c r="B36" s="48" t="s">
        <v>143</v>
      </c>
      <c r="C36" s="43" t="s">
        <v>144</v>
      </c>
      <c r="D36" s="41" t="s">
        <v>285</v>
      </c>
      <c r="E36" s="8">
        <v>72.900000000000006</v>
      </c>
      <c r="H36" s="44"/>
    </row>
    <row r="37" spans="1:8" ht="21">
      <c r="A37" s="61"/>
      <c r="B37" s="49"/>
      <c r="C37" s="43" t="s">
        <v>150</v>
      </c>
      <c r="D37" s="41" t="s">
        <v>285</v>
      </c>
      <c r="E37" s="10">
        <v>95.2</v>
      </c>
      <c r="H37" s="44"/>
    </row>
    <row r="38" spans="1:8" ht="12.75">
      <c r="A38" s="61"/>
      <c r="B38" s="50"/>
      <c r="C38" s="43" t="s">
        <v>158</v>
      </c>
      <c r="D38" s="41" t="s">
        <v>285</v>
      </c>
      <c r="E38" s="8">
        <v>39.9</v>
      </c>
      <c r="H38" s="44"/>
    </row>
    <row r="39" spans="1:8" ht="12.75">
      <c r="A39" s="61"/>
      <c r="B39" s="63" t="s">
        <v>170</v>
      </c>
      <c r="C39" s="64"/>
      <c r="D39" s="41" t="s">
        <v>285</v>
      </c>
      <c r="E39" s="10">
        <v>43.7</v>
      </c>
      <c r="H39" s="44"/>
    </row>
    <row r="40" spans="1:8" ht="12.75">
      <c r="A40" s="61"/>
      <c r="B40" s="48" t="s">
        <v>170</v>
      </c>
      <c r="C40" s="43" t="s">
        <v>171</v>
      </c>
      <c r="D40" s="41" t="s">
        <v>285</v>
      </c>
      <c r="E40" s="8">
        <v>2</v>
      </c>
      <c r="H40" s="44"/>
    </row>
    <row r="41" spans="1:8" ht="12.75">
      <c r="A41" s="61"/>
      <c r="B41" s="49"/>
      <c r="C41" s="43" t="s">
        <v>173</v>
      </c>
      <c r="D41" s="41" t="s">
        <v>285</v>
      </c>
      <c r="E41" s="10" t="s">
        <v>289</v>
      </c>
      <c r="H41" s="44"/>
    </row>
    <row r="42" spans="1:8" ht="12.75">
      <c r="A42" s="61"/>
      <c r="B42" s="50"/>
      <c r="C42" s="43" t="s">
        <v>174</v>
      </c>
      <c r="D42" s="41" t="s">
        <v>285</v>
      </c>
      <c r="E42" s="8">
        <v>40.200000000000003</v>
      </c>
      <c r="H42" s="44"/>
    </row>
    <row r="43" spans="1:8" ht="12.75">
      <c r="A43" s="61"/>
      <c r="B43" s="63" t="s">
        <v>177</v>
      </c>
      <c r="C43" s="64"/>
      <c r="D43" s="41" t="s">
        <v>285</v>
      </c>
      <c r="E43" s="10">
        <v>161.9</v>
      </c>
      <c r="H43" s="44"/>
    </row>
    <row r="44" spans="1:8" ht="21">
      <c r="A44" s="61"/>
      <c r="B44" s="48" t="s">
        <v>177</v>
      </c>
      <c r="C44" s="43" t="s">
        <v>178</v>
      </c>
      <c r="D44" s="41" t="s">
        <v>285</v>
      </c>
      <c r="E44" s="8">
        <v>21.1</v>
      </c>
      <c r="H44" s="44"/>
    </row>
    <row r="45" spans="1:8" ht="21">
      <c r="A45" s="61"/>
      <c r="B45" s="49"/>
      <c r="C45" s="43" t="s">
        <v>183</v>
      </c>
      <c r="D45" s="41" t="s">
        <v>285</v>
      </c>
      <c r="E45" s="10" t="s">
        <v>289</v>
      </c>
      <c r="H45" s="44"/>
    </row>
    <row r="46" spans="1:8" ht="21">
      <c r="A46" s="61"/>
      <c r="B46" s="49"/>
      <c r="C46" s="43" t="s">
        <v>184</v>
      </c>
      <c r="D46" s="41" t="s">
        <v>285</v>
      </c>
      <c r="E46" s="8">
        <v>29.4</v>
      </c>
      <c r="H46" s="44"/>
    </row>
    <row r="47" spans="1:8" ht="12.75">
      <c r="A47" s="61"/>
      <c r="B47" s="49"/>
      <c r="C47" s="43" t="s">
        <v>190</v>
      </c>
      <c r="D47" s="41" t="s">
        <v>285</v>
      </c>
      <c r="E47" s="10">
        <v>50.5</v>
      </c>
      <c r="H47" s="44"/>
    </row>
    <row r="48" spans="1:8" ht="12.75">
      <c r="A48" s="61"/>
      <c r="B48" s="49"/>
      <c r="C48" s="43" t="s">
        <v>292</v>
      </c>
      <c r="D48" s="41" t="s">
        <v>285</v>
      </c>
      <c r="E48" s="8">
        <v>13.6</v>
      </c>
      <c r="H48" s="44"/>
    </row>
    <row r="49" spans="1:8" ht="12.75">
      <c r="A49" s="61"/>
      <c r="B49" s="49"/>
      <c r="C49" s="43" t="s">
        <v>205</v>
      </c>
      <c r="D49" s="41" t="s">
        <v>285</v>
      </c>
      <c r="E49" s="10">
        <v>14.8</v>
      </c>
      <c r="H49" s="44"/>
    </row>
    <row r="50" spans="1:8" ht="12.75">
      <c r="A50" s="61"/>
      <c r="B50" s="49"/>
      <c r="C50" s="43" t="s">
        <v>207</v>
      </c>
      <c r="D50" s="41" t="s">
        <v>285</v>
      </c>
      <c r="E50" s="8" t="s">
        <v>289</v>
      </c>
      <c r="H50" s="44"/>
    </row>
    <row r="51" spans="1:8" ht="21">
      <c r="A51" s="61"/>
      <c r="B51" s="50"/>
      <c r="C51" s="43" t="s">
        <v>208</v>
      </c>
      <c r="D51" s="41" t="s">
        <v>285</v>
      </c>
      <c r="E51" s="10">
        <v>5.8</v>
      </c>
      <c r="H51" s="44"/>
    </row>
    <row r="52" spans="1:8" ht="12.75">
      <c r="A52" s="61"/>
      <c r="B52" s="57" t="s">
        <v>210</v>
      </c>
      <c r="C52" s="59"/>
      <c r="D52" s="41" t="s">
        <v>285</v>
      </c>
      <c r="E52" s="8" t="s">
        <v>289</v>
      </c>
      <c r="H52" s="44"/>
    </row>
    <row r="53" spans="1:8" ht="12.75">
      <c r="A53" s="61"/>
      <c r="B53" s="63" t="s">
        <v>220</v>
      </c>
      <c r="C53" s="64"/>
      <c r="D53" s="41" t="s">
        <v>285</v>
      </c>
      <c r="E53" s="10">
        <v>145.6</v>
      </c>
      <c r="H53" s="44"/>
    </row>
    <row r="54" spans="1:8" ht="12.75">
      <c r="A54" s="61"/>
      <c r="B54" s="48" t="s">
        <v>220</v>
      </c>
      <c r="C54" s="43" t="s">
        <v>221</v>
      </c>
      <c r="D54" s="41" t="s">
        <v>285</v>
      </c>
      <c r="E54" s="8">
        <v>35.299999999999997</v>
      </c>
      <c r="H54" s="44"/>
    </row>
    <row r="55" spans="1:8" ht="12.75">
      <c r="A55" s="61"/>
      <c r="B55" s="49"/>
      <c r="C55" s="43" t="s">
        <v>226</v>
      </c>
      <c r="D55" s="41" t="s">
        <v>285</v>
      </c>
      <c r="E55" s="10" t="s">
        <v>289</v>
      </c>
      <c r="H55" s="44"/>
    </row>
    <row r="56" spans="1:8" ht="12.75">
      <c r="A56" s="61"/>
      <c r="B56" s="49"/>
      <c r="C56" s="43" t="s">
        <v>293</v>
      </c>
      <c r="D56" s="41" t="s">
        <v>285</v>
      </c>
      <c r="E56" s="8">
        <v>27.4</v>
      </c>
      <c r="H56" s="44"/>
    </row>
    <row r="57" spans="1:8" ht="12.75">
      <c r="A57" s="61"/>
      <c r="B57" s="49"/>
      <c r="C57" s="43" t="s">
        <v>230</v>
      </c>
      <c r="D57" s="41" t="s">
        <v>285</v>
      </c>
      <c r="E57" s="10">
        <v>61.2</v>
      </c>
      <c r="H57" s="44"/>
    </row>
    <row r="58" spans="1:8" ht="12.75">
      <c r="A58" s="61"/>
      <c r="B58" s="49"/>
      <c r="C58" s="43" t="s">
        <v>239</v>
      </c>
      <c r="D58" s="41" t="s">
        <v>285</v>
      </c>
      <c r="E58" s="8">
        <v>8</v>
      </c>
      <c r="H58" s="44"/>
    </row>
    <row r="59" spans="1:8" ht="12.75">
      <c r="A59" s="61"/>
      <c r="B59" s="50"/>
      <c r="C59" s="43" t="s">
        <v>244</v>
      </c>
      <c r="D59" s="41" t="s">
        <v>285</v>
      </c>
      <c r="E59" s="10" t="s">
        <v>289</v>
      </c>
      <c r="H59" s="44"/>
    </row>
    <row r="60" spans="1:8" ht="12.75">
      <c r="A60" s="61"/>
      <c r="B60" s="63" t="s">
        <v>251</v>
      </c>
      <c r="C60" s="64"/>
      <c r="D60" s="41" t="s">
        <v>285</v>
      </c>
      <c r="E60" s="8">
        <v>185.1</v>
      </c>
      <c r="H60" s="44"/>
    </row>
    <row r="61" spans="1:8" ht="12.75">
      <c r="A61" s="61"/>
      <c r="B61" s="48" t="s">
        <v>251</v>
      </c>
      <c r="C61" s="43" t="s">
        <v>252</v>
      </c>
      <c r="D61" s="41" t="s">
        <v>285</v>
      </c>
      <c r="E61" s="10">
        <v>141.9</v>
      </c>
      <c r="H61" s="44"/>
    </row>
    <row r="62" spans="1:8" ht="12.75">
      <c r="A62" s="61"/>
      <c r="B62" s="49"/>
      <c r="C62" s="43" t="s">
        <v>257</v>
      </c>
      <c r="D62" s="41" t="s">
        <v>285</v>
      </c>
      <c r="E62" s="8">
        <v>24</v>
      </c>
      <c r="H62" s="44"/>
    </row>
    <row r="63" spans="1:8" ht="21">
      <c r="A63" s="61"/>
      <c r="B63" s="49"/>
      <c r="C63" s="43" t="s">
        <v>258</v>
      </c>
      <c r="D63" s="41" t="s">
        <v>285</v>
      </c>
      <c r="E63" s="10">
        <v>4.4000000000000004</v>
      </c>
      <c r="H63" s="44"/>
    </row>
    <row r="64" spans="1:8" ht="12.75">
      <c r="A64" s="61"/>
      <c r="B64" s="49"/>
      <c r="C64" s="43" t="s">
        <v>259</v>
      </c>
      <c r="D64" s="41" t="s">
        <v>285</v>
      </c>
      <c r="E64" s="8" t="s">
        <v>289</v>
      </c>
      <c r="H64" s="44"/>
    </row>
    <row r="65" spans="1:9" ht="21">
      <c r="A65" s="61"/>
      <c r="B65" s="50"/>
      <c r="C65" s="43" t="s">
        <v>261</v>
      </c>
      <c r="D65" s="41" t="s">
        <v>285</v>
      </c>
      <c r="E65" s="10">
        <v>12.9</v>
      </c>
    </row>
    <row r="66" spans="1:9" ht="12.75">
      <c r="A66" s="62"/>
      <c r="B66" s="57" t="s">
        <v>294</v>
      </c>
      <c r="C66" s="59"/>
      <c r="D66" s="41" t="s">
        <v>285</v>
      </c>
      <c r="E66" s="8" t="s">
        <v>289</v>
      </c>
    </row>
    <row r="70" spans="1:9" s="20" customFormat="1">
      <c r="A70" s="20" t="s">
        <v>0</v>
      </c>
      <c r="H70" s="30"/>
    </row>
    <row r="72" spans="1:9">
      <c r="A72" s="20" t="s">
        <v>1</v>
      </c>
      <c r="B72" s="20" t="s">
        <v>2</v>
      </c>
      <c r="C72" s="20" t="s">
        <v>3</v>
      </c>
      <c r="D72" s="20" t="s">
        <v>4</v>
      </c>
    </row>
    <row r="74" spans="1:9" s="20" customFormat="1">
      <c r="A74" s="20" t="s">
        <v>5</v>
      </c>
      <c r="E74" s="20" t="s">
        <v>6</v>
      </c>
      <c r="F74" s="20" t="s">
        <v>7</v>
      </c>
      <c r="G74" s="20" t="s">
        <v>8</v>
      </c>
      <c r="H74" s="30" t="s">
        <v>9</v>
      </c>
      <c r="I74" s="20" t="s">
        <v>10</v>
      </c>
    </row>
    <row r="75" spans="1:9" s="20" customFormat="1">
      <c r="B75" s="20" t="s">
        <v>11</v>
      </c>
      <c r="E75" s="20">
        <f>E5</f>
        <v>26.5</v>
      </c>
      <c r="F75" s="20">
        <f>E75*(365.25/7)</f>
        <v>1382.7321428571429</v>
      </c>
      <c r="G75" s="20">
        <v>0.99999999999999989</v>
      </c>
      <c r="H75" s="30"/>
      <c r="I75" s="20">
        <f>SUM(I77,I76)</f>
        <v>1.7264068363710425</v>
      </c>
    </row>
    <row r="76" spans="1:9">
      <c r="C76" s="20" t="s">
        <v>12</v>
      </c>
      <c r="D76" s="20"/>
      <c r="E76" s="18">
        <f>E75*G76</f>
        <v>10.97043010752688</v>
      </c>
      <c r="F76" s="18">
        <f>E76*(365.25/7)</f>
        <v>572.42137096774184</v>
      </c>
      <c r="G76" s="18">
        <v>0.41397849462365588</v>
      </c>
      <c r="I76" s="18">
        <f>F76*AVERAGE(H78:H79)</f>
        <v>0.71469530322887243</v>
      </c>
    </row>
    <row r="77" spans="1:9">
      <c r="C77" s="20" t="s">
        <v>13</v>
      </c>
      <c r="D77" s="20"/>
      <c r="E77" s="18">
        <f>G77*E75</f>
        <v>15.529569892473116</v>
      </c>
      <c r="F77" s="18">
        <f>E77*(365.25/7)</f>
        <v>810.31077188940083</v>
      </c>
      <c r="G77" s="18">
        <v>0.58602150537634401</v>
      </c>
      <c r="I77" s="18">
        <f>F77*AVERAGE(H78:H79)</f>
        <v>1.0117115331421702</v>
      </c>
    </row>
    <row r="78" spans="1:9">
      <c r="C78" s="20"/>
      <c r="D78" s="2" t="s">
        <v>15</v>
      </c>
      <c r="H78" s="19">
        <f>B466</f>
        <v>4.00513731321467E-4</v>
      </c>
    </row>
    <row r="79" spans="1:9">
      <c r="C79" s="20"/>
      <c r="D79" s="18" t="s">
        <v>14</v>
      </c>
      <c r="F79" s="20"/>
      <c r="H79" s="19">
        <f>B452</f>
        <v>2.09658137894879E-3</v>
      </c>
    </row>
    <row r="80" spans="1:9" s="20" customFormat="1">
      <c r="B80" s="20" t="s">
        <v>16</v>
      </c>
      <c r="E80" s="20">
        <f>E6</f>
        <v>33.299999999999997</v>
      </c>
      <c r="F80" s="20">
        <f>E80*(365.25/7)</f>
        <v>1737.5464285714286</v>
      </c>
      <c r="G80" s="20">
        <v>1</v>
      </c>
      <c r="H80" s="30"/>
      <c r="I80" s="20">
        <f>SUM(I81,I84)</f>
        <v>3.0295584225185781</v>
      </c>
    </row>
    <row r="81" spans="1:9">
      <c r="A81" s="18"/>
      <c r="C81" s="20" t="s">
        <v>17</v>
      </c>
      <c r="D81" s="20"/>
      <c r="E81" s="18">
        <f>G81*E80</f>
        <v>28.482127659574466</v>
      </c>
      <c r="F81" s="18">
        <f>E81*(365.25/7)</f>
        <v>1486.1567325227963</v>
      </c>
      <c r="G81" s="18">
        <v>0.85531914893617023</v>
      </c>
      <c r="I81" s="18">
        <f>F81*AVERAGE(H82:H83)</f>
        <v>2.9065561596469962</v>
      </c>
    </row>
    <row r="82" spans="1:9">
      <c r="A82" s="18"/>
      <c r="C82" s="20"/>
      <c r="D82" s="2" t="s">
        <v>19</v>
      </c>
      <c r="H82" s="19">
        <f>B455</f>
        <v>4.2646215314859999E-4</v>
      </c>
    </row>
    <row r="83" spans="1:9">
      <c r="A83" s="18"/>
      <c r="C83" s="20"/>
      <c r="D83" s="1" t="s">
        <v>18</v>
      </c>
      <c r="F83" s="20"/>
      <c r="H83" s="19">
        <f>B453</f>
        <v>3.4850447505856098E-3</v>
      </c>
    </row>
    <row r="84" spans="1:9">
      <c r="A84" s="18"/>
      <c r="C84" s="20" t="s">
        <v>21</v>
      </c>
      <c r="D84" s="20"/>
      <c r="E84" s="18">
        <f>G84*E80</f>
        <v>4.8178723404255308</v>
      </c>
      <c r="F84" s="18">
        <f>E84*(365.25/7)</f>
        <v>251.38969604863217</v>
      </c>
      <c r="G84" s="18">
        <v>0.14468085106382977</v>
      </c>
      <c r="I84" s="18">
        <f>F84*AVERAGE(H85:H86)</f>
        <v>0.12300226287158179</v>
      </c>
    </row>
    <row r="85" spans="1:9">
      <c r="A85" s="18"/>
      <c r="C85" s="20"/>
      <c r="D85" s="1" t="s">
        <v>22</v>
      </c>
      <c r="F85" s="20"/>
      <c r="H85" s="19">
        <f>B457</f>
        <v>6.0573063602221001E-4</v>
      </c>
    </row>
    <row r="86" spans="1:9">
      <c r="A86" s="18"/>
      <c r="C86" s="20"/>
      <c r="D86" s="1" t="s">
        <v>23</v>
      </c>
      <c r="F86" s="20"/>
      <c r="H86" s="19">
        <f>B464</f>
        <v>3.7284776082494302E-4</v>
      </c>
    </row>
    <row r="87" spans="1:9">
      <c r="A87" s="18"/>
      <c r="C87" s="20"/>
      <c r="D87" s="1"/>
      <c r="F87" s="20"/>
    </row>
    <row r="88" spans="1:9" s="20" customFormat="1">
      <c r="B88" s="20" t="s">
        <v>24</v>
      </c>
      <c r="E88" s="20">
        <f>E7</f>
        <v>103.1</v>
      </c>
      <c r="F88" s="20">
        <f>E88*(365.25/7)</f>
        <v>5379.6107142857145</v>
      </c>
      <c r="G88" s="20">
        <v>1</v>
      </c>
      <c r="H88" s="30"/>
      <c r="I88" s="20">
        <f>SUM(I89,I91,I94,I96,I98,I100)</f>
        <v>3.2611349018340468</v>
      </c>
    </row>
    <row r="89" spans="1:9">
      <c r="A89" s="18"/>
      <c r="C89" s="20" t="s">
        <v>25</v>
      </c>
      <c r="D89" s="20"/>
      <c r="E89" s="18">
        <f>G89*E88</f>
        <v>23.653171390013497</v>
      </c>
      <c r="F89" s="18">
        <f>E89*(365.25/7)</f>
        <v>1234.1886928860615</v>
      </c>
      <c r="G89" s="18">
        <v>0.22941970310391366</v>
      </c>
      <c r="I89" s="18">
        <f>F89*H90</f>
        <v>0.49430951854256061</v>
      </c>
    </row>
    <row r="90" spans="1:9">
      <c r="A90" s="18"/>
      <c r="C90" s="20"/>
      <c r="D90" s="18" t="s">
        <v>15</v>
      </c>
      <c r="F90" s="20"/>
      <c r="H90" s="19">
        <f>B466</f>
        <v>4.00513731321467E-4</v>
      </c>
    </row>
    <row r="91" spans="1:9">
      <c r="A91" s="18"/>
      <c r="C91" s="20" t="s">
        <v>26</v>
      </c>
      <c r="E91" s="36">
        <f>G91*E88</f>
        <v>16.278947368421051</v>
      </c>
      <c r="F91" s="18">
        <f>E91*(365.25/7)</f>
        <v>849.4122180451127</v>
      </c>
      <c r="G91" s="18">
        <v>0.15789473684210525</v>
      </c>
      <c r="I91" s="18">
        <f>F91*AVERAGE(H92:H93)</f>
        <v>1.4467281984778244</v>
      </c>
    </row>
    <row r="92" spans="1:9">
      <c r="A92" s="18"/>
      <c r="C92" s="20"/>
      <c r="D92" s="2" t="s">
        <v>19</v>
      </c>
      <c r="E92" s="36"/>
      <c r="H92" s="19">
        <f>B455</f>
        <v>4.2646215314859999E-4</v>
      </c>
    </row>
    <row r="93" spans="1:9">
      <c r="A93" s="18"/>
      <c r="C93" s="20"/>
      <c r="D93" s="18" t="s">
        <v>27</v>
      </c>
      <c r="F93" s="20"/>
      <c r="H93" s="19">
        <f>B454</f>
        <v>2.9799597648393701E-3</v>
      </c>
    </row>
    <row r="94" spans="1:9">
      <c r="A94" s="18"/>
      <c r="C94" s="20" t="s">
        <v>29</v>
      </c>
      <c r="E94" s="18">
        <f>G94*E88</f>
        <v>3.0609986504723352</v>
      </c>
      <c r="F94" s="18">
        <f>E94*(365.25/7)</f>
        <v>159.71853672643149</v>
      </c>
      <c r="G94" s="18">
        <v>2.9689608636977064E-2</v>
      </c>
      <c r="I94" s="18">
        <f>F94*H95</f>
        <v>6.3969467105507841E-2</v>
      </c>
    </row>
    <row r="95" spans="1:9">
      <c r="A95" s="18"/>
      <c r="C95" s="20"/>
      <c r="D95" s="28" t="s">
        <v>15</v>
      </c>
      <c r="F95" s="20"/>
      <c r="H95" s="19">
        <f>B466</f>
        <v>4.00513731321467E-4</v>
      </c>
    </row>
    <row r="96" spans="1:9">
      <c r="A96" s="18"/>
      <c r="C96" s="20" t="s">
        <v>30</v>
      </c>
      <c r="E96" s="36">
        <f>G96*E88</f>
        <v>5.287179487179487</v>
      </c>
      <c r="F96" s="18">
        <f>E96*(365.25/7)</f>
        <v>275.87747252747255</v>
      </c>
      <c r="G96" s="18">
        <v>5.128205128205128E-2</v>
      </c>
      <c r="I96" s="18">
        <f>F96*H97</f>
        <v>0.11049271590951354</v>
      </c>
    </row>
    <row r="97" spans="1:9">
      <c r="A97" s="18"/>
      <c r="C97" s="20"/>
      <c r="D97" s="28" t="s">
        <v>15</v>
      </c>
      <c r="H97" s="19">
        <f>B466</f>
        <v>4.00513731321467E-4</v>
      </c>
    </row>
    <row r="98" spans="1:9">
      <c r="A98" s="18"/>
      <c r="C98" s="20" t="s">
        <v>31</v>
      </c>
      <c r="D98" s="20"/>
      <c r="E98" s="18">
        <f>G98*E88</f>
        <v>13.217948717948719</v>
      </c>
      <c r="F98" s="18">
        <f>E98*(365.25/7)</f>
        <v>689.69368131868134</v>
      </c>
      <c r="G98" s="18">
        <v>0.12820512820512822</v>
      </c>
      <c r="I98" s="18">
        <f>F98*H99</f>
        <v>0.27623178977378382</v>
      </c>
    </row>
    <row r="99" spans="1:9">
      <c r="A99" s="18"/>
      <c r="C99" s="20"/>
      <c r="D99" s="28" t="s">
        <v>15</v>
      </c>
      <c r="H99" s="19">
        <f>B466</f>
        <v>4.00513731321467E-4</v>
      </c>
    </row>
    <row r="100" spans="1:9">
      <c r="A100" s="18"/>
      <c r="C100" s="20" t="s">
        <v>32</v>
      </c>
      <c r="D100" s="20"/>
      <c r="E100" s="18">
        <f>G100*E88</f>
        <v>41.601754385964917</v>
      </c>
      <c r="F100" s="18">
        <f>E100*(365.25/7)</f>
        <v>2170.7201127819553</v>
      </c>
      <c r="G100" s="18">
        <v>0.40350877192982459</v>
      </c>
      <c r="I100" s="18">
        <f>F100*H101</f>
        <v>0.8694032120248566</v>
      </c>
    </row>
    <row r="101" spans="1:9">
      <c r="A101" s="18"/>
      <c r="C101" s="20"/>
      <c r="D101" s="28" t="s">
        <v>15</v>
      </c>
      <c r="F101" s="20"/>
      <c r="H101" s="19">
        <f>B466</f>
        <v>4.00513731321467E-4</v>
      </c>
    </row>
    <row r="102" spans="1:9">
      <c r="A102" s="18"/>
      <c r="C102" s="20"/>
      <c r="D102" s="28"/>
      <c r="F102" s="20"/>
    </row>
    <row r="103" spans="1:9" s="20" customFormat="1">
      <c r="B103" s="20" t="s">
        <v>33</v>
      </c>
      <c r="E103" s="20">
        <f>E8</f>
        <v>12.8</v>
      </c>
      <c r="F103" s="20">
        <f>E103*(365.25/7)</f>
        <v>667.88571428571436</v>
      </c>
      <c r="G103" s="20">
        <v>1</v>
      </c>
      <c r="H103" s="30"/>
      <c r="I103" s="20">
        <f>SUM(I104:I105)</f>
        <v>0.20568060870403546</v>
      </c>
    </row>
    <row r="104" spans="1:9">
      <c r="A104" s="18"/>
      <c r="C104" s="20" t="s">
        <v>34</v>
      </c>
      <c r="D104" s="20"/>
      <c r="E104" s="18">
        <f>G104*E103</f>
        <v>3.657142857142857</v>
      </c>
      <c r="F104" s="18">
        <f>E104*(365.25/7)</f>
        <v>190.82448979591837</v>
      </c>
      <c r="G104" s="18">
        <v>0.2857142857142857</v>
      </c>
      <c r="I104" s="18">
        <f>F104*AVERAGE(H106:H106)</f>
        <v>5.8765888201152978E-2</v>
      </c>
    </row>
    <row r="105" spans="1:9">
      <c r="A105" s="18"/>
      <c r="C105" s="20" t="s">
        <v>35</v>
      </c>
      <c r="D105" s="20"/>
      <c r="E105" s="18">
        <f>G105*E103</f>
        <v>9.1428571428571441</v>
      </c>
      <c r="F105" s="18">
        <f>E105*(365.25/7)</f>
        <v>477.06122448979602</v>
      </c>
      <c r="G105" s="18">
        <v>0.7142857142857143</v>
      </c>
      <c r="I105" s="18">
        <f>F105*AVERAGE(H106:H106)</f>
        <v>0.14691472050288248</v>
      </c>
    </row>
    <row r="106" spans="1:9">
      <c r="A106" s="18"/>
      <c r="C106" s="20"/>
      <c r="D106" s="3" t="s">
        <v>36</v>
      </c>
      <c r="E106" s="3"/>
      <c r="F106" s="20"/>
      <c r="G106" s="3"/>
      <c r="H106" s="19">
        <f>B467</f>
        <v>3.0795779023961499E-4</v>
      </c>
    </row>
    <row r="107" spans="1:9">
      <c r="A107" s="18"/>
      <c r="C107" s="20"/>
      <c r="D107" s="3"/>
      <c r="E107" s="3"/>
      <c r="F107" s="20"/>
      <c r="G107" s="3"/>
    </row>
    <row r="108" spans="1:9" s="20" customFormat="1">
      <c r="B108" s="20" t="s">
        <v>37</v>
      </c>
      <c r="E108" s="20">
        <f>E9</f>
        <v>70.5</v>
      </c>
      <c r="F108" s="20">
        <f>E108*(365.25/7)</f>
        <v>3678.5892857142858</v>
      </c>
      <c r="G108" s="20">
        <v>0.9973821989528795</v>
      </c>
      <c r="H108" s="30"/>
      <c r="I108" s="20">
        <f>F108*H112</f>
        <v>0.82737685566114261</v>
      </c>
    </row>
    <row r="109" spans="1:9">
      <c r="C109" s="20" t="s">
        <v>38</v>
      </c>
      <c r="D109" s="20"/>
      <c r="E109" s="18">
        <f>G109*E108</f>
        <v>31.189790575916227</v>
      </c>
      <c r="F109" s="18">
        <f>E109*(365.25/7)</f>
        <v>1627.4387154076289</v>
      </c>
      <c r="G109" s="18">
        <v>0.44240837696335072</v>
      </c>
    </row>
    <row r="110" spans="1:9">
      <c r="C110" s="20" t="s">
        <v>39</v>
      </c>
      <c r="D110" s="20"/>
      <c r="E110" s="18">
        <f>G110*E108</f>
        <v>39.125654450261777</v>
      </c>
      <c r="F110" s="18">
        <f>E110*(365.25/7)</f>
        <v>2041.5207554225879</v>
      </c>
      <c r="G110" s="18">
        <v>0.55497382198952872</v>
      </c>
    </row>
    <row r="111" spans="1:9">
      <c r="C111" s="20" t="s">
        <v>40</v>
      </c>
      <c r="D111" s="20">
        <f>F108-SUM(F109:F110)</f>
        <v>9.6298148840692193</v>
      </c>
      <c r="E111" s="18" t="s">
        <v>41</v>
      </c>
      <c r="F111" s="20" t="e">
        <f>E111*(365.25/7)</f>
        <v>#VALUE!</v>
      </c>
      <c r="G111" s="18">
        <v>2.6178010471205049E-3</v>
      </c>
    </row>
    <row r="112" spans="1:9">
      <c r="C112" s="20"/>
      <c r="D112" s="2" t="s">
        <v>262</v>
      </c>
      <c r="F112" s="20"/>
      <c r="H112" s="19">
        <f>B510</f>
        <v>2.2491688835017299E-4</v>
      </c>
    </row>
    <row r="113" spans="1:9">
      <c r="C113" s="20"/>
      <c r="D113" s="2"/>
      <c r="F113" s="20"/>
    </row>
    <row r="114" spans="1:9">
      <c r="C114" s="20"/>
      <c r="D114" s="2"/>
      <c r="F114" s="20"/>
    </row>
    <row r="115" spans="1:9">
      <c r="C115" s="20"/>
      <c r="D115" s="2"/>
      <c r="F115" s="20"/>
    </row>
    <row r="116" spans="1:9">
      <c r="C116" s="20"/>
      <c r="D116" s="2"/>
      <c r="F116" s="20"/>
    </row>
    <row r="117" spans="1:9">
      <c r="C117" s="20"/>
      <c r="D117" s="2"/>
      <c r="F117" s="20"/>
    </row>
    <row r="118" spans="1:9">
      <c r="C118" s="20"/>
      <c r="D118" s="2"/>
      <c r="F118" s="20"/>
    </row>
    <row r="119" spans="1:9">
      <c r="C119" s="20"/>
      <c r="D119" s="2"/>
      <c r="F119" s="20"/>
    </row>
    <row r="120" spans="1:9">
      <c r="C120" s="20"/>
      <c r="D120" s="2"/>
      <c r="F120" s="20"/>
    </row>
    <row r="121" spans="1:9">
      <c r="C121" s="20"/>
      <c r="D121" s="2"/>
      <c r="F121" s="20"/>
    </row>
    <row r="122" spans="1:9" s="25" customFormat="1">
      <c r="A122" s="25" t="s">
        <v>42</v>
      </c>
      <c r="E122" s="25">
        <f>E4</f>
        <v>246.3</v>
      </c>
      <c r="F122" s="25">
        <f>E122*(365.25/7)</f>
        <v>12851.582142857143</v>
      </c>
      <c r="H122" s="27"/>
      <c r="I122" s="25">
        <f>SUM(I108,I103,I88,I80,I75)</f>
        <v>9.0501576250888451</v>
      </c>
    </row>
    <row r="123" spans="1:9">
      <c r="F123" s="20"/>
    </row>
    <row r="124" spans="1:9" s="20" customFormat="1">
      <c r="A124" s="20" t="s">
        <v>43</v>
      </c>
      <c r="H124" s="30"/>
    </row>
    <row r="125" spans="1:9" s="20" customFormat="1">
      <c r="B125" s="20" t="s">
        <v>44</v>
      </c>
      <c r="E125" s="20">
        <f>E11</f>
        <v>33.200000000000003</v>
      </c>
      <c r="F125" s="20">
        <f t="shared" ref="F125:F133" si="0">E125*(365.25/7)</f>
        <v>1732.3285714285716</v>
      </c>
      <c r="G125" s="20">
        <v>1</v>
      </c>
      <c r="H125" s="30"/>
    </row>
    <row r="126" spans="1:9">
      <c r="C126" s="20" t="s">
        <v>45</v>
      </c>
      <c r="D126" s="20"/>
      <c r="E126" s="18">
        <f>G126*E125</f>
        <v>11.066666666666666</v>
      </c>
      <c r="F126" s="18">
        <f t="shared" si="0"/>
        <v>577.44285714285718</v>
      </c>
      <c r="G126" s="18">
        <v>0.33333333333333331</v>
      </c>
    </row>
    <row r="127" spans="1:9">
      <c r="C127" s="20" t="s">
        <v>46</v>
      </c>
      <c r="D127" s="20"/>
      <c r="E127" s="18">
        <f>G127*E125</f>
        <v>13.79076923076923</v>
      </c>
      <c r="F127" s="18">
        <f t="shared" si="0"/>
        <v>719.58263736263734</v>
      </c>
      <c r="G127" s="18">
        <v>0.41538461538461535</v>
      </c>
    </row>
    <row r="128" spans="1:9">
      <c r="C128" s="20" t="s">
        <v>47</v>
      </c>
      <c r="D128" s="20"/>
      <c r="E128" s="18">
        <f>G128*E125</f>
        <v>3.4051282051282055</v>
      </c>
      <c r="F128" s="18">
        <f t="shared" si="0"/>
        <v>177.67472527472529</v>
      </c>
      <c r="G128" s="18">
        <v>0.10256410256410256</v>
      </c>
    </row>
    <row r="129" spans="1:9">
      <c r="C129" s="20" t="s">
        <v>48</v>
      </c>
      <c r="D129" s="20"/>
      <c r="E129" s="18">
        <f>G129*E125</f>
        <v>4.9374358974358978</v>
      </c>
      <c r="F129" s="18">
        <f t="shared" si="0"/>
        <v>257.62835164835167</v>
      </c>
      <c r="G129" s="18">
        <v>0.14871794871794872</v>
      </c>
    </row>
    <row r="130" spans="1:9" s="20" customFormat="1">
      <c r="B130" s="20" t="s">
        <v>49</v>
      </c>
      <c r="E130" s="20">
        <f>E12</f>
        <v>10.4</v>
      </c>
      <c r="F130" s="18">
        <f t="shared" si="0"/>
        <v>542.65714285714284</v>
      </c>
      <c r="G130" s="20">
        <v>1</v>
      </c>
      <c r="H130" s="30"/>
    </row>
    <row r="131" spans="1:9">
      <c r="C131" s="20" t="s">
        <v>49</v>
      </c>
      <c r="D131" s="20"/>
      <c r="E131" s="18">
        <f>G131*E130</f>
        <v>10.4</v>
      </c>
      <c r="F131" s="18">
        <f t="shared" si="0"/>
        <v>542.65714285714284</v>
      </c>
      <c r="G131" s="18">
        <v>1</v>
      </c>
    </row>
    <row r="132" spans="1:9" s="20" customFormat="1">
      <c r="B132" s="20" t="s">
        <v>50</v>
      </c>
      <c r="E132" s="20" t="s">
        <v>41</v>
      </c>
      <c r="F132" s="18" t="e">
        <f t="shared" si="0"/>
        <v>#VALUE!</v>
      </c>
      <c r="G132" s="20">
        <v>1</v>
      </c>
      <c r="H132" s="30"/>
    </row>
    <row r="133" spans="1:9">
      <c r="C133" s="20" t="s">
        <v>50</v>
      </c>
      <c r="D133" s="20"/>
      <c r="E133" s="18" t="s">
        <v>41</v>
      </c>
      <c r="F133" s="18" t="e">
        <f t="shared" si="0"/>
        <v>#VALUE!</v>
      </c>
      <c r="G133" s="18">
        <v>1</v>
      </c>
    </row>
    <row r="134" spans="1:9">
      <c r="C134" s="20"/>
      <c r="D134" s="3" t="s">
        <v>36</v>
      </c>
      <c r="E134" s="3"/>
      <c r="F134" s="20"/>
      <c r="G134" s="3"/>
      <c r="H134" s="19">
        <f>B467</f>
        <v>3.0795779023961499E-4</v>
      </c>
    </row>
    <row r="135" spans="1:9" s="25" customFormat="1">
      <c r="A135" s="25" t="s">
        <v>51</v>
      </c>
      <c r="E135" s="25">
        <f>E10</f>
        <v>43.7</v>
      </c>
      <c r="F135" s="25">
        <f>E135*(365.25/7)</f>
        <v>2280.2035714285716</v>
      </c>
      <c r="H135" s="27"/>
      <c r="I135" s="25">
        <f>F135*H134</f>
        <v>0.70220645315362107</v>
      </c>
    </row>
    <row r="136" spans="1:9">
      <c r="C136" s="20"/>
      <c r="D136" s="20"/>
      <c r="F136" s="20"/>
    </row>
    <row r="137" spans="1:9" s="20" customFormat="1">
      <c r="A137" s="20" t="s">
        <v>52</v>
      </c>
      <c r="H137" s="30"/>
    </row>
    <row r="138" spans="1:9" s="20" customFormat="1">
      <c r="B138" s="20" t="s">
        <v>53</v>
      </c>
      <c r="E138" s="20">
        <f>E15</f>
        <v>39.4</v>
      </c>
      <c r="F138" s="20">
        <f t="shared" ref="F138:F151" si="1">E138*(365.25/7)</f>
        <v>2055.8357142857144</v>
      </c>
      <c r="G138" s="20">
        <v>1.0036231884057971</v>
      </c>
      <c r="H138" s="30"/>
    </row>
    <row r="139" spans="1:9">
      <c r="C139" s="20" t="s">
        <v>54</v>
      </c>
      <c r="D139" s="20"/>
      <c r="E139" s="18">
        <f>G139*E138</f>
        <v>11.277536231884058</v>
      </c>
      <c r="F139" s="18">
        <f t="shared" si="1"/>
        <v>588.44572981366468</v>
      </c>
      <c r="G139" s="18">
        <v>0.28623188405797101</v>
      </c>
    </row>
    <row r="140" spans="1:9">
      <c r="C140" s="20" t="s">
        <v>55</v>
      </c>
      <c r="D140" s="20"/>
      <c r="E140" s="18">
        <f>G140*E138</f>
        <v>6.2811594202898551</v>
      </c>
      <c r="F140" s="18">
        <f t="shared" si="1"/>
        <v>327.74192546583851</v>
      </c>
      <c r="G140" s="18">
        <v>0.15942028985507248</v>
      </c>
    </row>
    <row r="141" spans="1:9">
      <c r="C141" s="20" t="s">
        <v>56</v>
      </c>
      <c r="D141" s="20"/>
      <c r="E141" s="18">
        <f>G141*E138</f>
        <v>14.703623188405796</v>
      </c>
      <c r="F141" s="18">
        <f t="shared" si="1"/>
        <v>767.21405279503108</v>
      </c>
      <c r="G141" s="18">
        <v>0.37318840579710144</v>
      </c>
    </row>
    <row r="142" spans="1:9">
      <c r="C142" s="20" t="s">
        <v>57</v>
      </c>
      <c r="D142" s="20"/>
      <c r="E142" s="18">
        <f>G142*E138</f>
        <v>3.7115942028985507</v>
      </c>
      <c r="F142" s="18">
        <f t="shared" si="1"/>
        <v>193.66568322981368</v>
      </c>
      <c r="G142" s="18">
        <v>9.420289855072464E-2</v>
      </c>
    </row>
    <row r="143" spans="1:9">
      <c r="C143" s="20" t="s">
        <v>58</v>
      </c>
      <c r="D143" s="20"/>
      <c r="E143" s="18">
        <f>G143*E138</f>
        <v>1.1420289855072463</v>
      </c>
      <c r="F143" s="18">
        <f t="shared" si="1"/>
        <v>59.58944099378882</v>
      </c>
      <c r="G143" s="18">
        <v>2.8985507246376812E-2</v>
      </c>
    </row>
    <row r="144" spans="1:9">
      <c r="C144" s="20" t="s">
        <v>59</v>
      </c>
      <c r="D144" s="20"/>
      <c r="E144" s="18">
        <f>G144*E138</f>
        <v>0.99927536231884051</v>
      </c>
      <c r="F144" s="18">
        <f t="shared" si="1"/>
        <v>52.140760869565213</v>
      </c>
      <c r="G144" s="18">
        <v>2.5362318840579708E-2</v>
      </c>
    </row>
    <row r="145" spans="1:9">
      <c r="C145" s="20" t="s">
        <v>60</v>
      </c>
      <c r="D145" s="20"/>
      <c r="E145" s="18">
        <f>G145*E138</f>
        <v>1.4275362318840579</v>
      </c>
      <c r="F145" s="18">
        <f t="shared" si="1"/>
        <v>74.486801242236027</v>
      </c>
      <c r="G145" s="18">
        <v>3.6231884057971016E-2</v>
      </c>
    </row>
    <row r="146" spans="1:9" s="20" customFormat="1">
      <c r="B146" s="20" t="s">
        <v>61</v>
      </c>
      <c r="E146" s="20">
        <f>E16</f>
        <v>14.3</v>
      </c>
      <c r="F146" s="20">
        <f t="shared" si="1"/>
        <v>746.15357142857147</v>
      </c>
      <c r="G146" s="20">
        <v>1</v>
      </c>
      <c r="H146" s="30"/>
    </row>
    <row r="147" spans="1:9">
      <c r="C147" s="20" t="s">
        <v>62</v>
      </c>
      <c r="D147" s="20"/>
      <c r="E147" s="18">
        <f>G147*E146</f>
        <v>5.9967741935483874</v>
      </c>
      <c r="F147" s="18">
        <f t="shared" si="1"/>
        <v>312.90311059907839</v>
      </c>
      <c r="G147" s="18">
        <v>0.41935483870967744</v>
      </c>
    </row>
    <row r="148" spans="1:9">
      <c r="C148" s="20" t="s">
        <v>63</v>
      </c>
      <c r="D148" s="20"/>
      <c r="E148" s="18">
        <f>G148*E146</f>
        <v>1.6145161290322578</v>
      </c>
      <c r="F148" s="18">
        <f t="shared" si="1"/>
        <v>84.243145161290315</v>
      </c>
      <c r="G148" s="18">
        <v>0.1129032258064516</v>
      </c>
    </row>
    <row r="149" spans="1:9">
      <c r="C149" s="20" t="s">
        <v>64</v>
      </c>
      <c r="D149" s="20"/>
      <c r="E149" s="18">
        <f>G149*E146</f>
        <v>5.0741935483870977</v>
      </c>
      <c r="F149" s="18">
        <f t="shared" si="1"/>
        <v>264.76417050691248</v>
      </c>
      <c r="G149" s="18">
        <v>0.35483870967741937</v>
      </c>
    </row>
    <row r="150" spans="1:9">
      <c r="C150" s="20" t="s">
        <v>65</v>
      </c>
      <c r="D150" s="20"/>
      <c r="E150" s="18">
        <f>G150*E146</f>
        <v>1.153225806451613</v>
      </c>
      <c r="F150" s="18">
        <f t="shared" si="1"/>
        <v>60.173675115207381</v>
      </c>
      <c r="G150" s="18">
        <v>8.0645161290322578E-2</v>
      </c>
    </row>
    <row r="151" spans="1:9">
      <c r="C151" s="20" t="s">
        <v>66</v>
      </c>
      <c r="D151" s="20"/>
      <c r="E151" s="18">
        <f>G151*E146</f>
        <v>0.46129032258064517</v>
      </c>
      <c r="F151" s="18">
        <f t="shared" si="1"/>
        <v>24.069470046082952</v>
      </c>
      <c r="G151" s="18">
        <v>3.2258064516129031E-2</v>
      </c>
    </row>
    <row r="152" spans="1:9">
      <c r="C152" s="20"/>
      <c r="D152" s="2" t="s">
        <v>67</v>
      </c>
      <c r="H152" s="19">
        <f>B468</f>
        <v>2.5698777452277098E-4</v>
      </c>
    </row>
    <row r="153" spans="1:9">
      <c r="C153" s="20"/>
      <c r="D153" s="3" t="s">
        <v>68</v>
      </c>
      <c r="F153" s="20"/>
      <c r="G153" s="25"/>
      <c r="H153" s="19">
        <f>B469</f>
        <v>2.3781103369882801E-4</v>
      </c>
    </row>
    <row r="154" spans="1:9" s="25" customFormat="1">
      <c r="A154" s="25" t="s">
        <v>69</v>
      </c>
      <c r="E154" s="25">
        <f>E14</f>
        <v>53.7</v>
      </c>
      <c r="F154" s="25">
        <f>E154*(365.25/7)</f>
        <v>2801.9892857142859</v>
      </c>
      <c r="H154" s="27"/>
      <c r="I154" s="25">
        <f>F154*AVERAGE(H152:H153)</f>
        <v>0.69321047961055904</v>
      </c>
    </row>
    <row r="155" spans="1:9">
      <c r="C155" s="20"/>
      <c r="D155" s="20"/>
      <c r="F155" s="20"/>
    </row>
    <row r="156" spans="1:9" s="20" customFormat="1">
      <c r="A156" s="20" t="s">
        <v>70</v>
      </c>
      <c r="H156" s="30"/>
    </row>
    <row r="157" spans="1:9" s="20" customFormat="1">
      <c r="B157" s="20" t="s">
        <v>71</v>
      </c>
      <c r="E157" s="38">
        <f>E18</f>
        <v>53.3</v>
      </c>
      <c r="F157" s="20">
        <f>E157*(365.25/7)</f>
        <v>2781.1178571428572</v>
      </c>
      <c r="G157" s="20">
        <v>1.0151057401812689</v>
      </c>
      <c r="H157" s="30"/>
      <c r="I157" s="20">
        <f>F157*AVERAGE(H159:H160)</f>
        <v>0.37615948428106694</v>
      </c>
    </row>
    <row r="158" spans="1:9">
      <c r="C158" s="20" t="s">
        <v>71</v>
      </c>
      <c r="D158" s="20"/>
      <c r="E158" s="36">
        <f>G158*E157</f>
        <v>53.3</v>
      </c>
      <c r="F158" s="18">
        <f>E158*(365.25/7)</f>
        <v>2781.1178571428572</v>
      </c>
      <c r="G158" s="18">
        <v>1</v>
      </c>
    </row>
    <row r="159" spans="1:9">
      <c r="D159" s="28" t="s">
        <v>72</v>
      </c>
      <c r="E159" s="36"/>
      <c r="F159" s="20"/>
      <c r="H159" s="19">
        <f>B529</f>
        <v>7.7595885697333093E-5</v>
      </c>
    </row>
    <row r="160" spans="1:9">
      <c r="D160" s="29" t="s">
        <v>73</v>
      </c>
      <c r="E160" s="36"/>
      <c r="F160" s="20"/>
      <c r="H160" s="19">
        <f>B492</f>
        <v>1.9291367456093599E-4</v>
      </c>
    </row>
    <row r="161" spans="2:9" s="20" customFormat="1">
      <c r="B161" s="20" t="s">
        <v>74</v>
      </c>
      <c r="E161" s="38">
        <f>E19</f>
        <v>129.9</v>
      </c>
      <c r="F161" s="20">
        <f>E161*(365.25/7)</f>
        <v>6777.9964285714295</v>
      </c>
      <c r="G161" s="20">
        <v>1</v>
      </c>
      <c r="H161" s="30"/>
      <c r="I161" s="20">
        <f>SUM(I162,I168,I164)</f>
        <v>1.5538493729634202</v>
      </c>
    </row>
    <row r="162" spans="2:9">
      <c r="C162" s="20" t="s">
        <v>75</v>
      </c>
      <c r="D162" s="20"/>
      <c r="E162" s="36">
        <f>G162*E161</f>
        <v>80.761797752809002</v>
      </c>
      <c r="F162" s="18">
        <f>E162*(365.25/7)</f>
        <v>4214.0352327447845</v>
      </c>
      <c r="G162" s="18">
        <v>0.62172284644194764</v>
      </c>
      <c r="I162" s="18">
        <f>F162*H163</f>
        <v>0.81294502147804548</v>
      </c>
    </row>
    <row r="163" spans="2:9">
      <c r="C163" s="20"/>
      <c r="D163" s="29" t="s">
        <v>73</v>
      </c>
      <c r="E163" s="36"/>
      <c r="F163" s="20"/>
      <c r="H163" s="19">
        <f>B492</f>
        <v>1.9291367456093599E-4</v>
      </c>
    </row>
    <row r="164" spans="2:9">
      <c r="C164" s="20" t="s">
        <v>76</v>
      </c>
      <c r="D164" s="20"/>
      <c r="E164" s="36">
        <f>G164*E161</f>
        <v>6.8112359550561798</v>
      </c>
      <c r="F164" s="18">
        <f>E164*(365.25/7)</f>
        <v>355.4005617977528</v>
      </c>
      <c r="G164" s="18">
        <v>5.2434456928838948E-2</v>
      </c>
      <c r="I164" s="18">
        <f>F164*AVERAGE(H165:H167)</f>
        <v>0.3148428040842306</v>
      </c>
    </row>
    <row r="165" spans="2:9">
      <c r="C165" s="20"/>
      <c r="D165" s="29" t="s">
        <v>77</v>
      </c>
      <c r="E165" s="36"/>
      <c r="F165" s="20"/>
      <c r="H165" s="19">
        <f>B479</f>
        <v>1.4906108433209899E-3</v>
      </c>
    </row>
    <row r="166" spans="2:9">
      <c r="C166" s="20"/>
      <c r="D166" s="29" t="s">
        <v>78</v>
      </c>
      <c r="E166" s="36"/>
      <c r="F166" s="20"/>
      <c r="H166" s="19">
        <f>B478</f>
        <v>8.8192919598841597E-4</v>
      </c>
    </row>
    <row r="167" spans="2:9">
      <c r="C167" s="20"/>
      <c r="D167" s="29" t="s">
        <v>79</v>
      </c>
      <c r="E167" s="36"/>
      <c r="F167" s="20"/>
      <c r="H167" s="19">
        <f>B470</f>
        <v>2.8510464047079402E-4</v>
      </c>
    </row>
    <row r="168" spans="2:9">
      <c r="C168" s="20" t="s">
        <v>80</v>
      </c>
      <c r="D168" s="20"/>
      <c r="E168" s="36">
        <f>G168*E161</f>
        <v>42.326966292134827</v>
      </c>
      <c r="F168" s="18">
        <f>E168*(365.25/7)</f>
        <v>2208.5606340288923</v>
      </c>
      <c r="G168" s="18">
        <v>0.32584269662921345</v>
      </c>
      <c r="I168" s="18">
        <f>F168*H169</f>
        <v>0.42606154740114416</v>
      </c>
    </row>
    <row r="169" spans="2:9">
      <c r="C169" s="20"/>
      <c r="D169" s="29" t="s">
        <v>73</v>
      </c>
      <c r="E169" s="36"/>
      <c r="F169" s="20"/>
      <c r="H169" s="19">
        <f>B492</f>
        <v>1.9291367456093599E-4</v>
      </c>
    </row>
    <row r="170" spans="2:9" s="20" customFormat="1">
      <c r="B170" s="20" t="s">
        <v>81</v>
      </c>
      <c r="D170" s="20" t="s">
        <v>295</v>
      </c>
      <c r="E170" s="38">
        <f>(E200-SUM(E186,E177,E161,E157)) / 2</f>
        <v>20.149999999999977</v>
      </c>
      <c r="F170" s="20">
        <f>E170*(365.25/7)</f>
        <v>1051.398214285713</v>
      </c>
      <c r="G170" s="20">
        <v>1</v>
      </c>
      <c r="H170" s="30"/>
      <c r="I170" s="20">
        <f>SUM(I171,I175)</f>
        <v>0.26062540750840613</v>
      </c>
    </row>
    <row r="171" spans="2:9">
      <c r="C171" s="20" t="s">
        <v>82</v>
      </c>
      <c r="D171" s="20"/>
      <c r="E171" s="36">
        <f>G171*E170</f>
        <v>3.6521874999999957</v>
      </c>
      <c r="F171" s="18">
        <f>E171*(365.25/7)</f>
        <v>190.56592633928551</v>
      </c>
      <c r="G171" s="18">
        <v>0.18124999999999999</v>
      </c>
      <c r="I171" s="18">
        <f>F171*AVERAGE(H172:H174)</f>
        <v>0.16881884009432921</v>
      </c>
    </row>
    <row r="172" spans="2:9">
      <c r="C172" s="20"/>
      <c r="D172" s="29" t="s">
        <v>77</v>
      </c>
      <c r="E172" s="36"/>
      <c r="F172" s="20"/>
      <c r="H172" s="19">
        <f>B479</f>
        <v>1.4906108433209899E-3</v>
      </c>
    </row>
    <row r="173" spans="2:9">
      <c r="C173" s="20"/>
      <c r="D173" s="29" t="s">
        <v>78</v>
      </c>
      <c r="E173" s="36"/>
      <c r="F173" s="20"/>
      <c r="H173" s="19">
        <f>B478</f>
        <v>8.8192919598841597E-4</v>
      </c>
    </row>
    <row r="174" spans="2:9">
      <c r="C174" s="20"/>
      <c r="D174" s="29" t="s">
        <v>79</v>
      </c>
      <c r="E174" s="36"/>
      <c r="F174" s="20"/>
      <c r="H174" s="19">
        <f>B470</f>
        <v>2.8510464047079402E-4</v>
      </c>
    </row>
    <row r="175" spans="2:9">
      <c r="C175" s="20" t="s">
        <v>83</v>
      </c>
      <c r="D175" s="20"/>
      <c r="E175" s="36">
        <f>G175*E170</f>
        <v>16.497812499999981</v>
      </c>
      <c r="F175" s="18">
        <f>E175*(365.25/7)</f>
        <v>860.83228794642764</v>
      </c>
      <c r="G175" s="18">
        <v>0.81874999999999998</v>
      </c>
      <c r="I175" s="18">
        <f>F175*H176</f>
        <v>9.1806567414076931E-2</v>
      </c>
    </row>
    <row r="176" spans="2:9">
      <c r="C176" s="20"/>
      <c r="D176" s="29" t="s">
        <v>84</v>
      </c>
      <c r="E176" s="36"/>
      <c r="F176" s="20"/>
      <c r="H176" s="19">
        <f>B555</f>
        <v>1.06648610536075E-4</v>
      </c>
    </row>
    <row r="177" spans="1:9" s="20" customFormat="1">
      <c r="B177" s="20" t="s">
        <v>85</v>
      </c>
      <c r="E177" s="38">
        <f>E21</f>
        <v>33.6</v>
      </c>
      <c r="F177" s="20">
        <f>E177*(365.25/7)</f>
        <v>1753.2</v>
      </c>
      <c r="G177" s="20">
        <v>0.99595141700404854</v>
      </c>
      <c r="H177" s="30"/>
      <c r="I177" s="20">
        <f>SUM(I178,I180,I182,I184)</f>
        <v>0.26407796184273485</v>
      </c>
    </row>
    <row r="178" spans="1:9">
      <c r="A178" s="39"/>
      <c r="C178" s="20" t="s">
        <v>86</v>
      </c>
      <c r="D178" s="20"/>
      <c r="E178" s="36">
        <f>G178*E177</f>
        <v>2.9927125506072878</v>
      </c>
      <c r="F178" s="18">
        <f>E178*(365.25/7)</f>
        <v>156.15546558704455</v>
      </c>
      <c r="G178" s="18">
        <v>8.9068825910931182E-2</v>
      </c>
      <c r="I178" s="18">
        <f>F178*H179</f>
        <v>2.081964388036036E-2</v>
      </c>
    </row>
    <row r="179" spans="1:9">
      <c r="D179" s="29" t="s">
        <v>86</v>
      </c>
      <c r="E179" s="36"/>
      <c r="H179" s="19">
        <f>B489</f>
        <v>1.3332638599674901E-4</v>
      </c>
    </row>
    <row r="180" spans="1:9">
      <c r="C180" s="20" t="s">
        <v>87</v>
      </c>
      <c r="D180" s="20"/>
      <c r="E180" s="36">
        <f>G180*E177</f>
        <v>1.3603238866396763</v>
      </c>
      <c r="F180" s="18">
        <f>E180*(365.25/7)</f>
        <v>70.979757085020253</v>
      </c>
      <c r="G180" s="18">
        <v>4.048582995951417E-2</v>
      </c>
      <c r="I180" s="18">
        <f>F180*H181</f>
        <v>1.2497464018238799E-2</v>
      </c>
    </row>
    <row r="181" spans="1:9">
      <c r="D181" s="29" t="s">
        <v>88</v>
      </c>
      <c r="E181" s="36"/>
      <c r="H181" s="19">
        <f>B491</f>
        <v>1.7607081978696001E-4</v>
      </c>
    </row>
    <row r="182" spans="1:9">
      <c r="C182" s="20" t="s">
        <v>89</v>
      </c>
      <c r="D182" s="20"/>
      <c r="E182" s="36">
        <f>G182*E177</f>
        <v>29.110931174089067</v>
      </c>
      <c r="F182" s="18">
        <f>E182*(365.25/7)</f>
        <v>1518.9668016194332</v>
      </c>
      <c r="G182" s="18">
        <v>0.8663967611336032</v>
      </c>
      <c r="I182" s="18">
        <f>F182*H183</f>
        <v>0.23000041757591891</v>
      </c>
    </row>
    <row r="183" spans="1:9">
      <c r="D183" s="29" t="s">
        <v>90</v>
      </c>
      <c r="E183" s="36"/>
      <c r="F183" s="20"/>
      <c r="H183" s="19">
        <f>B541</f>
        <v>1.5141898909884401E-4</v>
      </c>
    </row>
    <row r="184" spans="1:9">
      <c r="C184" s="20" t="s">
        <v>91</v>
      </c>
      <c r="D184" s="39">
        <f>F177-SUM(F182,F180,F178)</f>
        <v>7.0979757085019628</v>
      </c>
      <c r="E184" s="36" t="s">
        <v>41</v>
      </c>
      <c r="F184" s="18" t="e">
        <f>E184*(365.25/7)</f>
        <v>#VALUE!</v>
      </c>
      <c r="G184" s="18">
        <v>4.0485829959514552E-3</v>
      </c>
      <c r="I184" s="18">
        <f>D184*H185</f>
        <v>7.6043636821673984E-4</v>
      </c>
    </row>
    <row r="185" spans="1:9">
      <c r="D185" s="28" t="s">
        <v>92</v>
      </c>
      <c r="E185" s="36"/>
      <c r="F185" s="20"/>
      <c r="H185" s="19">
        <f>B540</f>
        <v>1.07134259040347E-4</v>
      </c>
    </row>
    <row r="186" spans="1:9" s="20" customFormat="1">
      <c r="B186" s="20" t="s">
        <v>93</v>
      </c>
      <c r="E186" s="38">
        <f>E22</f>
        <v>43.1</v>
      </c>
      <c r="F186" s="20">
        <f>E186*(365.25/7)</f>
        <v>2248.8964285714287</v>
      </c>
      <c r="G186" s="20">
        <v>0.99722991689750695</v>
      </c>
      <c r="H186" s="30"/>
      <c r="I186" s="20">
        <f>SUM(I187,I189,I191,I193,I195)</f>
        <v>3.7753657522552797</v>
      </c>
    </row>
    <row r="187" spans="1:9">
      <c r="C187" s="20" t="s">
        <v>94</v>
      </c>
      <c r="D187" s="20"/>
      <c r="E187" s="36">
        <f>G187*E186</f>
        <v>37.130470914127422</v>
      </c>
      <c r="F187" s="18">
        <f>E187*(365.25/7)</f>
        <v>1937.4149287692917</v>
      </c>
      <c r="G187" s="18">
        <v>0.86149584487534625</v>
      </c>
      <c r="I187" s="18">
        <f>F187*H188</f>
        <v>3.5954320233363455</v>
      </c>
    </row>
    <row r="188" spans="1:9">
      <c r="D188" s="29" t="s">
        <v>95</v>
      </c>
      <c r="E188" s="36"/>
      <c r="H188" s="19">
        <f>B486</f>
        <v>1.8557883342110301E-3</v>
      </c>
    </row>
    <row r="189" spans="1:9">
      <c r="C189" s="20" t="s">
        <v>96</v>
      </c>
      <c r="D189" s="20"/>
      <c r="E189" s="36">
        <f>G189*E186</f>
        <v>4.1786703601108028</v>
      </c>
      <c r="F189" s="18">
        <f>E189*(365.25/7)</f>
        <v>218.03704986149583</v>
      </c>
      <c r="G189" s="18">
        <v>9.6952908587257608E-2</v>
      </c>
      <c r="I189" s="18">
        <f>F189*H190</f>
        <v>0.15509361524671095</v>
      </c>
    </row>
    <row r="190" spans="1:9">
      <c r="C190" s="20"/>
      <c r="D190" s="29" t="s">
        <v>97</v>
      </c>
      <c r="E190" s="36"/>
      <c r="H190" s="19">
        <f>B488</f>
        <v>7.1131771111942403E-4</v>
      </c>
    </row>
    <row r="191" spans="1:9">
      <c r="C191" s="20" t="s">
        <v>98</v>
      </c>
      <c r="D191" s="20"/>
      <c r="E191" s="36">
        <f>G191*E186</f>
        <v>1.3132963988919668</v>
      </c>
      <c r="F191" s="18">
        <f>E191*(365.25/7)</f>
        <v>68.525929956470122</v>
      </c>
      <c r="G191" s="18">
        <v>3.0470914127423823E-2</v>
      </c>
      <c r="I191" s="18">
        <f>F191*H192</f>
        <v>1.9332700717049948E-2</v>
      </c>
    </row>
    <row r="192" spans="1:9">
      <c r="C192" s="20"/>
      <c r="D192" s="29" t="s">
        <v>99</v>
      </c>
      <c r="E192" s="36"/>
      <c r="H192" s="19">
        <f>B459</f>
        <v>2.8212241306802699E-4</v>
      </c>
    </row>
    <row r="193" spans="1:9">
      <c r="C193" s="20" t="s">
        <v>100</v>
      </c>
      <c r="D193" s="39">
        <f>F186-SUM(F187,F189,F191,F195)</f>
        <v>6.2296299960430588</v>
      </c>
      <c r="E193" s="36" t="s">
        <v>41</v>
      </c>
      <c r="F193" s="18" t="e">
        <f>E193*(365.25/7)</f>
        <v>#VALUE!</v>
      </c>
      <c r="G193" s="18">
        <v>2.7700831024930483E-3</v>
      </c>
      <c r="I193" s="18">
        <f>D193*H194</f>
        <v>1.3768532387933641E-3</v>
      </c>
    </row>
    <row r="194" spans="1:9">
      <c r="C194" s="20"/>
      <c r="D194" s="29" t="s">
        <v>101</v>
      </c>
      <c r="E194" s="36"/>
      <c r="H194" s="19">
        <f>B473</f>
        <v>2.2101685648552401E-4</v>
      </c>
    </row>
    <row r="195" spans="1:9">
      <c r="C195" s="20" t="s">
        <v>102</v>
      </c>
      <c r="D195" s="20"/>
      <c r="E195" s="36">
        <f>G195*E186</f>
        <v>0.3581717451523545</v>
      </c>
      <c r="F195" s="18">
        <f>E195*(365.25/7)</f>
        <v>18.688889988128214</v>
      </c>
      <c r="G195" s="18">
        <v>8.3102493074792231E-3</v>
      </c>
      <c r="I195" s="18">
        <f>F195*H196</f>
        <v>4.1305597163798797E-3</v>
      </c>
    </row>
    <row r="196" spans="1:9">
      <c r="C196" s="20"/>
      <c r="D196" s="29" t="s">
        <v>101</v>
      </c>
      <c r="E196" s="36"/>
      <c r="H196" s="19">
        <f>B473</f>
        <v>2.2101685648552401E-4</v>
      </c>
    </row>
    <row r="197" spans="1:9" s="20" customFormat="1">
      <c r="B197" s="20" t="s">
        <v>103</v>
      </c>
      <c r="D197" s="20" t="s">
        <v>295</v>
      </c>
      <c r="E197" s="38">
        <f>(E200-SUM(E157,E161,E177,E186))/2</f>
        <v>20.150000000000006</v>
      </c>
      <c r="F197" s="20">
        <f>E197*(365.25/7)</f>
        <v>1051.3982142857146</v>
      </c>
      <c r="G197" s="20">
        <v>1</v>
      </c>
      <c r="H197" s="30"/>
      <c r="I197" s="20">
        <f>F197*H199</f>
        <v>6.0428605353017716E-2</v>
      </c>
    </row>
    <row r="198" spans="1:9">
      <c r="C198" s="20" t="s">
        <v>103</v>
      </c>
      <c r="D198" s="20"/>
      <c r="E198" s="36" t="s">
        <v>41</v>
      </c>
      <c r="F198" s="20" t="e">
        <f>E198*(365.25/7)</f>
        <v>#VALUE!</v>
      </c>
      <c r="G198" s="18">
        <v>1</v>
      </c>
    </row>
    <row r="199" spans="1:9">
      <c r="C199" s="20"/>
      <c r="D199" s="29" t="s">
        <v>104</v>
      </c>
      <c r="E199" s="36"/>
      <c r="F199" s="20"/>
      <c r="H199" s="19">
        <f>B532</f>
        <v>5.74745177725748E-5</v>
      </c>
    </row>
    <row r="200" spans="1:9" s="25" customFormat="1">
      <c r="A200" s="25" t="s">
        <v>105</v>
      </c>
      <c r="E200" s="35">
        <f>E17</f>
        <v>300.2</v>
      </c>
      <c r="F200" s="25">
        <f>E200*(365.25/7)</f>
        <v>15664.007142857143</v>
      </c>
      <c r="H200" s="27"/>
      <c r="I200" s="25">
        <f>SUM(I161,I170,I157,I177,I186,I197)</f>
        <v>6.2905065842039249</v>
      </c>
    </row>
    <row r="201" spans="1:9">
      <c r="C201" s="20"/>
      <c r="D201" s="20"/>
      <c r="E201" s="36"/>
      <c r="F201" s="20"/>
    </row>
    <row r="202" spans="1:9" s="20" customFormat="1">
      <c r="A202" s="20" t="s">
        <v>106</v>
      </c>
      <c r="E202" s="36"/>
      <c r="H202" s="30"/>
    </row>
    <row r="203" spans="1:9" s="20" customFormat="1">
      <c r="B203" s="20" t="s">
        <v>107</v>
      </c>
      <c r="E203" s="38">
        <f>E25</f>
        <v>24.4</v>
      </c>
      <c r="F203" s="20">
        <f>E203*(365.25/7)</f>
        <v>1273.1571428571428</v>
      </c>
      <c r="G203" s="20">
        <v>0.97826086956521752</v>
      </c>
      <c r="H203" s="30"/>
      <c r="I203" s="20">
        <f>SUM(I204,I206,I208)</f>
        <v>0.28332486913872879</v>
      </c>
    </row>
    <row r="204" spans="1:9">
      <c r="A204" s="18"/>
      <c r="C204" s="20" t="s">
        <v>108</v>
      </c>
      <c r="D204" s="20"/>
      <c r="E204" s="36">
        <f>G204*E203</f>
        <v>20.68695652173913</v>
      </c>
      <c r="F204" s="18">
        <f>E204*(365.25/7)</f>
        <v>1079.4158385093169</v>
      </c>
      <c r="G204" s="18">
        <v>0.84782608695652184</v>
      </c>
      <c r="I204" s="18">
        <f>F204*H205</f>
        <v>0.23769670903343415</v>
      </c>
    </row>
    <row r="205" spans="1:9">
      <c r="A205" s="18"/>
      <c r="C205" s="20"/>
      <c r="D205" s="29" t="s">
        <v>109</v>
      </c>
      <c r="E205" s="36"/>
      <c r="H205" s="19">
        <f>B484</f>
        <v>2.2020865411952401E-4</v>
      </c>
    </row>
    <row r="206" spans="1:9">
      <c r="A206" s="18"/>
      <c r="C206" s="20" t="s">
        <v>110</v>
      </c>
      <c r="D206" s="20"/>
      <c r="E206" s="36">
        <f>G206*E203</f>
        <v>3.1826086956521737</v>
      </c>
      <c r="F206" s="18">
        <f>E206*(365.25/7)</f>
        <v>166.06397515527951</v>
      </c>
      <c r="G206" s="18">
        <v>0.13043478260869565</v>
      </c>
      <c r="I206" s="18">
        <f>F206*H207</f>
        <v>4.2676411403560009E-2</v>
      </c>
    </row>
    <row r="207" spans="1:9">
      <c r="A207" s="18"/>
      <c r="C207" s="20"/>
      <c r="D207" s="29" t="s">
        <v>67</v>
      </c>
      <c r="E207" s="36"/>
      <c r="H207" s="19">
        <f>B468</f>
        <v>2.5698777452277098E-4</v>
      </c>
    </row>
    <row r="208" spans="1:9">
      <c r="A208" s="18"/>
      <c r="C208" s="20" t="s">
        <v>111</v>
      </c>
      <c r="D208" s="20">
        <f>F203-SUM(F204,F206)</f>
        <v>27.677329192546495</v>
      </c>
      <c r="E208" s="36" t="s">
        <v>41</v>
      </c>
      <c r="F208" s="18" t="e">
        <f>E208*(365.25/7)</f>
        <v>#VALUE!</v>
      </c>
      <c r="G208" s="18">
        <v>2.1739130434782483E-2</v>
      </c>
      <c r="I208" s="18">
        <f>D208*H209</f>
        <v>2.9517487017346302E-3</v>
      </c>
    </row>
    <row r="209" spans="1:9">
      <c r="A209" s="18"/>
      <c r="C209" s="20"/>
      <c r="D209" s="29" t="s">
        <v>84</v>
      </c>
      <c r="E209" s="36"/>
      <c r="H209" s="19">
        <f>B555</f>
        <v>1.06648610536075E-4</v>
      </c>
    </row>
    <row r="210" spans="1:9" s="20" customFormat="1">
      <c r="B210" s="20" t="s">
        <v>112</v>
      </c>
      <c r="E210" s="38">
        <f>E234-SUM(E203,E213,E220,E223,E227)</f>
        <v>7.5</v>
      </c>
      <c r="F210" s="20">
        <f>E210*(365.25/7)</f>
        <v>391.33928571428572</v>
      </c>
      <c r="G210" s="20">
        <v>1</v>
      </c>
      <c r="H210" s="30"/>
      <c r="I210" s="20">
        <f>F211*H212</f>
        <v>0.1005694121190451</v>
      </c>
    </row>
    <row r="211" spans="1:9">
      <c r="A211" s="18"/>
      <c r="C211" s="20" t="s">
        <v>112</v>
      </c>
      <c r="D211" s="20"/>
      <c r="E211" s="36">
        <f>G211*E210</f>
        <v>7.5</v>
      </c>
      <c r="F211" s="18">
        <f>E211*(365.25/7)</f>
        <v>391.33928571428572</v>
      </c>
      <c r="G211" s="18">
        <v>1</v>
      </c>
    </row>
    <row r="212" spans="1:9">
      <c r="A212" s="18"/>
      <c r="C212" s="20"/>
      <c r="D212" s="29" t="s">
        <v>67</v>
      </c>
      <c r="E212" s="36"/>
      <c r="H212" s="19">
        <f>B468</f>
        <v>2.5698777452277098E-4</v>
      </c>
    </row>
    <row r="213" spans="1:9" s="20" customFormat="1">
      <c r="B213" s="20" t="s">
        <v>113</v>
      </c>
      <c r="E213" s="38">
        <f>E27</f>
        <v>16.8</v>
      </c>
      <c r="F213" s="20">
        <f>E213*(365.25/7)</f>
        <v>876.6</v>
      </c>
      <c r="G213" s="20">
        <v>1</v>
      </c>
      <c r="H213" s="30"/>
      <c r="I213" s="20">
        <f>SUM(I214,I215,I217)</f>
        <v>0.156463718404071</v>
      </c>
    </row>
    <row r="214" spans="1:9">
      <c r="A214" s="18"/>
      <c r="C214" s="20" t="s">
        <v>114</v>
      </c>
      <c r="D214" s="20"/>
      <c r="E214" s="36">
        <f>G214*E213</f>
        <v>14</v>
      </c>
      <c r="F214" s="18">
        <f>E214*(365.25/7)</f>
        <v>730.5</v>
      </c>
      <c r="G214" s="18">
        <v>0.83333333333333326</v>
      </c>
      <c r="I214" s="18">
        <f>F214*H216</f>
        <v>0.13600397076538331</v>
      </c>
    </row>
    <row r="215" spans="1:9">
      <c r="A215" s="18"/>
      <c r="C215" s="20" t="s">
        <v>115</v>
      </c>
      <c r="D215" s="20"/>
      <c r="E215" s="36">
        <f>G215*E213</f>
        <v>1.4</v>
      </c>
      <c r="F215" s="18">
        <f>E215*(365.25/7)</f>
        <v>73.05</v>
      </c>
      <c r="G215" s="18">
        <v>8.3333333333333329E-2</v>
      </c>
      <c r="I215" s="18">
        <f>F215*H216</f>
        <v>1.3600397076538331E-2</v>
      </c>
    </row>
    <row r="216" spans="1:9">
      <c r="A216" s="18"/>
      <c r="C216" s="20"/>
      <c r="D216" s="29" t="s">
        <v>116</v>
      </c>
      <c r="E216" s="36"/>
      <c r="H216" s="19">
        <f>B482</f>
        <v>1.86179289206548E-4</v>
      </c>
    </row>
    <row r="217" spans="1:9">
      <c r="A217" s="18"/>
      <c r="C217" s="20" t="s">
        <v>117</v>
      </c>
      <c r="D217" s="20"/>
      <c r="E217" s="36">
        <f>G217*E213</f>
        <v>1.4</v>
      </c>
      <c r="F217" s="18">
        <f>E217*(365.25/7)</f>
        <v>73.05</v>
      </c>
      <c r="G217" s="18">
        <v>8.3333333333333329E-2</v>
      </c>
      <c r="I217" s="18">
        <f>F217*AVERAGE(H218:H219)</f>
        <v>6.8593505621493498E-3</v>
      </c>
    </row>
    <row r="218" spans="1:9">
      <c r="A218" s="18"/>
      <c r="C218" s="20"/>
      <c r="D218" s="29" t="s">
        <v>84</v>
      </c>
      <c r="E218" s="36"/>
      <c r="H218" s="19">
        <f>B555</f>
        <v>1.06648610536075E-4</v>
      </c>
    </row>
    <row r="219" spans="1:9">
      <c r="A219" s="18"/>
      <c r="C219" s="20"/>
      <c r="D219" s="29" t="s">
        <v>118</v>
      </c>
      <c r="E219" s="36"/>
      <c r="H219" s="19">
        <f>B528</f>
        <v>8.1150172821881203E-5</v>
      </c>
    </row>
    <row r="220" spans="1:9" s="20" customFormat="1">
      <c r="B220" s="20" t="s">
        <v>119</v>
      </c>
      <c r="E220" s="38">
        <f>E28</f>
        <v>5.5</v>
      </c>
      <c r="F220" s="20">
        <f>E220*(365.25/7)</f>
        <v>286.98214285714289</v>
      </c>
      <c r="G220" s="20">
        <v>1</v>
      </c>
      <c r="H220" s="30"/>
      <c r="I220" s="20">
        <f>F220*H222</f>
        <v>5.022310296214598E-2</v>
      </c>
    </row>
    <row r="221" spans="1:9">
      <c r="A221" s="18"/>
      <c r="C221" s="20" t="s">
        <v>119</v>
      </c>
      <c r="D221" s="20"/>
      <c r="E221" s="36">
        <f>G221*E220</f>
        <v>5.5</v>
      </c>
      <c r="F221" s="18">
        <f>E221*(365.25/7)</f>
        <v>286.98214285714289</v>
      </c>
      <c r="G221" s="18">
        <v>1</v>
      </c>
    </row>
    <row r="222" spans="1:9">
      <c r="A222" s="18"/>
      <c r="D222" s="3" t="s">
        <v>120</v>
      </c>
      <c r="E222" s="36"/>
      <c r="H222" s="19">
        <f>B485</f>
        <v>1.7500427887998099E-4</v>
      </c>
    </row>
    <row r="223" spans="1:9" s="20" customFormat="1">
      <c r="B223" s="20" t="s">
        <v>121</v>
      </c>
      <c r="E223" s="38">
        <f>E29</f>
        <v>6.6</v>
      </c>
      <c r="F223" s="20">
        <f>E223*(365.25/7)</f>
        <v>344.37857142857143</v>
      </c>
      <c r="G223" s="20">
        <v>1</v>
      </c>
      <c r="H223" s="30"/>
      <c r="I223" s="20">
        <f>SUM(I224:I225)</f>
        <v>6.0267723554575173E-2</v>
      </c>
    </row>
    <row r="224" spans="1:9">
      <c r="A224" s="18"/>
      <c r="C224" s="20" t="s">
        <v>122</v>
      </c>
      <c r="D224" s="20"/>
      <c r="E224" s="36">
        <f>G224*E223</f>
        <v>3.1624999999999996</v>
      </c>
      <c r="F224" s="18">
        <f>E224*(365.25/7)</f>
        <v>165.01473214285713</v>
      </c>
      <c r="G224" s="18">
        <v>0.47916666666666663</v>
      </c>
      <c r="I224" s="18">
        <f>F224*H226</f>
        <v>2.8878284203233934E-2</v>
      </c>
    </row>
    <row r="225" spans="1:9">
      <c r="A225" s="18"/>
      <c r="C225" s="20" t="s">
        <v>123</v>
      </c>
      <c r="D225" s="20"/>
      <c r="E225" s="36">
        <f>G225*E223</f>
        <v>3.4375</v>
      </c>
      <c r="F225" s="18">
        <f>E225*(365.25/7)</f>
        <v>179.36383928571431</v>
      </c>
      <c r="G225" s="18">
        <v>0.52083333333333337</v>
      </c>
      <c r="I225" s="18">
        <f>F225*H226</f>
        <v>3.1389439351341239E-2</v>
      </c>
    </row>
    <row r="226" spans="1:9">
      <c r="A226" s="18"/>
      <c r="D226" s="3" t="s">
        <v>120</v>
      </c>
      <c r="E226" s="36"/>
      <c r="H226" s="19">
        <f>B485</f>
        <v>1.7500427887998099E-4</v>
      </c>
    </row>
    <row r="227" spans="1:9" s="20" customFormat="1">
      <c r="B227" s="20" t="s">
        <v>124</v>
      </c>
      <c r="E227" s="38">
        <f>E30</f>
        <v>13.1</v>
      </c>
      <c r="F227" s="20">
        <f>E227*(365.25/7)</f>
        <v>683.53928571428571</v>
      </c>
      <c r="G227" s="20">
        <v>0.9882352941176471</v>
      </c>
      <c r="H227" s="30"/>
      <c r="I227" s="20">
        <f>SUM(I228,I231)</f>
        <v>0.10377156472894901</v>
      </c>
    </row>
    <row r="228" spans="1:9">
      <c r="A228" s="18"/>
      <c r="C228" s="20" t="s">
        <v>125</v>
      </c>
      <c r="D228" s="20"/>
      <c r="E228" s="36">
        <f>G228*E227</f>
        <v>9.55529411764706</v>
      </c>
      <c r="F228" s="18">
        <f>E228*(365.25/7)</f>
        <v>498.58159663865553</v>
      </c>
      <c r="G228" s="18">
        <v>0.72941176470588243</v>
      </c>
      <c r="I228" s="18">
        <f>F228*AVERAGE(H229:H230)</f>
        <v>8.873352812704724E-2</v>
      </c>
    </row>
    <row r="229" spans="1:9">
      <c r="A229" s="18"/>
      <c r="C229" s="3"/>
      <c r="D229" s="3" t="s">
        <v>120</v>
      </c>
      <c r="E229" s="36"/>
      <c r="H229" s="19">
        <f>B485</f>
        <v>1.7500427887998099E-4</v>
      </c>
    </row>
    <row r="230" spans="1:9">
      <c r="A230" s="18"/>
      <c r="C230" s="31"/>
      <c r="D230" s="31" t="s">
        <v>126</v>
      </c>
      <c r="E230" s="36"/>
      <c r="H230" s="19">
        <f>B476</f>
        <v>1.8093957755303699E-4</v>
      </c>
    </row>
    <row r="231" spans="1:9">
      <c r="A231" s="18"/>
      <c r="C231" s="20" t="s">
        <v>127</v>
      </c>
      <c r="D231" s="20"/>
      <c r="E231" s="36">
        <f>G231*E227</f>
        <v>3.3905882352941177</v>
      </c>
      <c r="F231" s="18">
        <f>E231*(365.25/7)</f>
        <v>176.91605042016806</v>
      </c>
      <c r="G231" s="18">
        <v>0.25882352941176473</v>
      </c>
      <c r="I231" s="18">
        <f>F231*AVERAGE(H232:H233)</f>
        <v>1.5038036601901767E-2</v>
      </c>
    </row>
    <row r="232" spans="1:9">
      <c r="A232" s="18"/>
      <c r="D232" s="37" t="s">
        <v>92</v>
      </c>
      <c r="E232" s="36"/>
      <c r="H232" s="19">
        <f>B540</f>
        <v>1.07134259040347E-4</v>
      </c>
    </row>
    <row r="233" spans="1:9">
      <c r="A233" s="18"/>
      <c r="D233" s="3" t="s">
        <v>128</v>
      </c>
      <c r="E233" s="36"/>
      <c r="H233" s="19">
        <f>B556</f>
        <v>6.2867688959137197E-5</v>
      </c>
    </row>
    <row r="234" spans="1:9" s="25" customFormat="1">
      <c r="A234" s="25" t="s">
        <v>129</v>
      </c>
      <c r="E234" s="35">
        <f>E24</f>
        <v>73.900000000000006</v>
      </c>
      <c r="F234" s="25">
        <f>E234*(365.25/7)</f>
        <v>3855.9964285714291</v>
      </c>
      <c r="H234" s="27"/>
      <c r="I234" s="25">
        <f>SUM(I227,I220,I213,I210,I203,I223)</f>
        <v>0.75462039090751509</v>
      </c>
    </row>
    <row r="235" spans="1:9">
      <c r="C235" s="20"/>
      <c r="D235" s="20"/>
      <c r="F235" s="20"/>
    </row>
    <row r="236" spans="1:9" s="20" customFormat="1">
      <c r="A236" s="20" t="s">
        <v>130</v>
      </c>
      <c r="H236" s="30"/>
    </row>
    <row r="237" spans="1:9" s="20" customFormat="1">
      <c r="B237" s="20" t="s">
        <v>131</v>
      </c>
      <c r="E237" s="20">
        <f>E32</f>
        <v>9.4</v>
      </c>
      <c r="F237" s="20">
        <f>E237*(365.25/7)</f>
        <v>490.47857142857146</v>
      </c>
      <c r="G237" s="20">
        <v>0.98648648648648651</v>
      </c>
      <c r="H237" s="30"/>
      <c r="I237" s="20">
        <f>SUM(I238,I239,I241)</f>
        <v>8.7964453214792501E-2</v>
      </c>
    </row>
    <row r="238" spans="1:9">
      <c r="C238" s="20" t="s">
        <v>132</v>
      </c>
      <c r="D238" s="20"/>
      <c r="E238" s="18">
        <f>G238*E237</f>
        <v>7.4945945945945942</v>
      </c>
      <c r="F238" s="18">
        <f>E238*(365.25/7)</f>
        <v>391.0572393822394</v>
      </c>
      <c r="G238" s="18">
        <v>0.79729729729729726</v>
      </c>
      <c r="I238" s="18">
        <f>F238*H240</f>
        <v>7.0757731692879258E-2</v>
      </c>
    </row>
    <row r="239" spans="1:9">
      <c r="C239" s="20" t="s">
        <v>133</v>
      </c>
      <c r="D239" s="20"/>
      <c r="E239" s="18">
        <f>G239*E237</f>
        <v>0.25405405405405407</v>
      </c>
      <c r="F239" s="18">
        <f>E239*(365.25/7)</f>
        <v>13.256177606177607</v>
      </c>
      <c r="G239" s="18">
        <v>2.7027027027027029E-2</v>
      </c>
      <c r="I239" s="18">
        <f>F239*H240</f>
        <v>2.3985671760298052E-3</v>
      </c>
    </row>
    <row r="240" spans="1:9">
      <c r="C240" s="20"/>
      <c r="D240" s="31" t="s">
        <v>126</v>
      </c>
      <c r="H240" s="19">
        <f>B476</f>
        <v>1.8093957755303699E-4</v>
      </c>
    </row>
    <row r="241" spans="1:9">
      <c r="C241" s="20" t="s">
        <v>134</v>
      </c>
      <c r="D241" s="20"/>
      <c r="E241" s="18">
        <f>G241*E237</f>
        <v>1.5243243243243243</v>
      </c>
      <c r="F241" s="18">
        <f>E241*(365.25/7)</f>
        <v>79.537065637065638</v>
      </c>
      <c r="G241" s="18">
        <v>0.16216216216216214</v>
      </c>
      <c r="I241" s="18">
        <f>F241*H242</f>
        <v>1.4808154345883433E-2</v>
      </c>
    </row>
    <row r="242" spans="1:9">
      <c r="C242" s="20"/>
      <c r="D242" s="29" t="s">
        <v>116</v>
      </c>
      <c r="H242" s="19">
        <f>B482</f>
        <v>1.86179289206548E-4</v>
      </c>
    </row>
    <row r="243" spans="1:9" s="20" customFormat="1">
      <c r="B243" s="20" t="s">
        <v>135</v>
      </c>
      <c r="D243" s="20" t="s">
        <v>295</v>
      </c>
      <c r="E243" s="20">
        <f>(E251-E237)/2</f>
        <v>9.3000000000000007</v>
      </c>
      <c r="F243" s="20">
        <f>E243*(365.25/7)</f>
        <v>485.26071428571436</v>
      </c>
      <c r="G243" s="20">
        <v>0.96129032258064506</v>
      </c>
      <c r="H243" s="30"/>
      <c r="I243" s="20">
        <f>SUM(I244,I245,I246)</f>
        <v>2.4695877522431426E-2</v>
      </c>
    </row>
    <row r="244" spans="1:9">
      <c r="C244" s="20" t="s">
        <v>136</v>
      </c>
      <c r="D244" s="20"/>
      <c r="E244" s="18">
        <f>G244*E243</f>
        <v>6.3</v>
      </c>
      <c r="F244" s="18">
        <f>E244*(365.25/7)</f>
        <v>328.72500000000002</v>
      </c>
      <c r="G244" s="18">
        <v>0.67741935483870963</v>
      </c>
      <c r="I244" s="18">
        <f>F244*H247</f>
        <v>1.68380983107487E-2</v>
      </c>
    </row>
    <row r="245" spans="1:9">
      <c r="C245" s="20" t="s">
        <v>137</v>
      </c>
      <c r="D245" s="20"/>
      <c r="E245" s="18">
        <f>G245*E243</f>
        <v>2.64</v>
      </c>
      <c r="F245" s="18">
        <f>E245*(365.25/7)</f>
        <v>137.75142857142859</v>
      </c>
      <c r="G245" s="18">
        <v>0.28387096774193549</v>
      </c>
      <c r="I245" s="18">
        <f>F245*H247</f>
        <v>7.0559650064089792E-3</v>
      </c>
    </row>
    <row r="246" spans="1:9">
      <c r="C246" s="20" t="s">
        <v>138</v>
      </c>
      <c r="D246" s="20"/>
      <c r="E246" s="18">
        <f>G246*E243</f>
        <v>0.3</v>
      </c>
      <c r="F246" s="18">
        <f>E246*(365.25/7)</f>
        <v>15.653571428571428</v>
      </c>
      <c r="G246" s="18">
        <v>3.2258064516129031E-2</v>
      </c>
      <c r="I246" s="18">
        <f>F246*H247</f>
        <v>8.0181420527374752E-4</v>
      </c>
    </row>
    <row r="247" spans="1:9">
      <c r="C247" s="20"/>
      <c r="D247" s="31" t="s">
        <v>139</v>
      </c>
      <c r="H247" s="19">
        <f>B550</f>
        <v>5.1222445237656699E-5</v>
      </c>
    </row>
    <row r="248" spans="1:9" s="20" customFormat="1">
      <c r="B248" s="20" t="s">
        <v>140</v>
      </c>
      <c r="D248" s="20" t="s">
        <v>295</v>
      </c>
      <c r="E248" s="20">
        <f>(E251-E237)/2</f>
        <v>9.3000000000000007</v>
      </c>
      <c r="F248" s="18">
        <f>E248*(365.25/7)</f>
        <v>485.26071428571436</v>
      </c>
      <c r="G248" s="20">
        <v>1</v>
      </c>
      <c r="H248" s="30"/>
      <c r="I248" s="20">
        <f>F248*H250</f>
        <v>4.3797643179394788E-2</v>
      </c>
    </row>
    <row r="249" spans="1:9">
      <c r="C249" s="20" t="s">
        <v>140</v>
      </c>
      <c r="D249" s="20"/>
      <c r="E249" s="18" t="s">
        <v>41</v>
      </c>
      <c r="F249" s="18" t="e">
        <f>E249*(365.25/7)</f>
        <v>#VALUE!</v>
      </c>
      <c r="G249" s="18">
        <v>1</v>
      </c>
    </row>
    <row r="250" spans="1:9">
      <c r="C250" s="20"/>
      <c r="D250" s="18" t="s">
        <v>141</v>
      </c>
      <c r="H250" s="19">
        <f>B549</f>
        <v>9.0255901394909502E-5</v>
      </c>
    </row>
    <row r="251" spans="1:9" s="25" customFormat="1">
      <c r="A251" s="25" t="s">
        <v>142</v>
      </c>
      <c r="E251" s="25">
        <f>E31</f>
        <v>28</v>
      </c>
      <c r="F251" s="25">
        <f>E251*(365.25/7)</f>
        <v>1461</v>
      </c>
      <c r="H251" s="27"/>
      <c r="I251" s="25">
        <f>SUM(I248,I243,I237)</f>
        <v>0.1564579739166187</v>
      </c>
    </row>
    <row r="252" spans="1:9">
      <c r="C252" s="20"/>
      <c r="D252" s="20"/>
      <c r="F252" s="20"/>
    </row>
    <row r="253" spans="1:9" s="20" customFormat="1">
      <c r="A253" s="20" t="s">
        <v>143</v>
      </c>
      <c r="H253" s="30"/>
    </row>
    <row r="254" spans="1:9" s="20" customFormat="1">
      <c r="B254" s="20" t="s">
        <v>144</v>
      </c>
      <c r="E254" s="20">
        <f>E36</f>
        <v>72.900000000000006</v>
      </c>
      <c r="F254" s="20">
        <f>E254*(365.25/7)</f>
        <v>3803.8178571428575</v>
      </c>
      <c r="G254" s="20">
        <v>0.96780684104627757</v>
      </c>
      <c r="H254" s="30"/>
      <c r="I254" s="20">
        <f>F254*H259</f>
        <v>0.52542841645241933</v>
      </c>
    </row>
    <row r="255" spans="1:9">
      <c r="C255" s="20" t="s">
        <v>145</v>
      </c>
      <c r="D255" s="20"/>
      <c r="E255" s="18">
        <f>G255*E254</f>
        <v>15.84144869215292</v>
      </c>
      <c r="F255" s="18">
        <f>E255*(365.25/7)</f>
        <v>826.58416211555061</v>
      </c>
      <c r="G255" s="18">
        <v>0.21730382293762576</v>
      </c>
    </row>
    <row r="256" spans="1:9">
      <c r="C256" s="20" t="s">
        <v>146</v>
      </c>
      <c r="D256" s="20"/>
      <c r="E256" s="18">
        <f>G256*E254</f>
        <v>53.684909456740442</v>
      </c>
      <c r="F256" s="18">
        <f>E256*(365.25/7)</f>
        <v>2801.2018827249212</v>
      </c>
      <c r="G256" s="18">
        <v>0.73641851106639833</v>
      </c>
    </row>
    <row r="257" spans="1:9">
      <c r="C257" s="20" t="s">
        <v>147</v>
      </c>
      <c r="D257" s="20"/>
      <c r="E257" s="18" t="s">
        <v>41</v>
      </c>
      <c r="F257" s="18" t="e">
        <f>E257*(365.25/7)</f>
        <v>#VALUE!</v>
      </c>
      <c r="G257" s="18">
        <v>3.2193158953722434E-2</v>
      </c>
    </row>
    <row r="258" spans="1:9">
      <c r="C258" s="20" t="s">
        <v>148</v>
      </c>
      <c r="D258" s="20"/>
      <c r="E258" s="18">
        <f>G258*E254</f>
        <v>1.0267605633802817</v>
      </c>
      <c r="F258" s="18">
        <f>E258*(365.25/7)</f>
        <v>53.574899396378271</v>
      </c>
      <c r="G258" s="18">
        <v>1.408450704225352E-2</v>
      </c>
    </row>
    <row r="259" spans="1:9">
      <c r="C259" s="20"/>
      <c r="D259" s="29" t="s">
        <v>149</v>
      </c>
      <c r="H259" s="19">
        <f>B481</f>
        <v>1.3813185493773399E-4</v>
      </c>
    </row>
    <row r="260" spans="1:9" s="20" customFormat="1">
      <c r="B260" s="20" t="s">
        <v>150</v>
      </c>
      <c r="E260" s="20">
        <f>E37</f>
        <v>95.2</v>
      </c>
      <c r="F260" s="20">
        <f>E260*(365.25/7)</f>
        <v>4967.4000000000005</v>
      </c>
      <c r="G260" s="20">
        <v>1</v>
      </c>
      <c r="H260" s="30"/>
      <c r="I260" s="20">
        <f>SUM(I261,I263,I265,I267,I269)</f>
        <v>5.4358001721645257</v>
      </c>
    </row>
    <row r="261" spans="1:9">
      <c r="C261" s="20" t="s">
        <v>151</v>
      </c>
      <c r="D261" s="20"/>
      <c r="E261" s="18">
        <f>G261*E260</f>
        <v>8.6795947901591894</v>
      </c>
      <c r="F261" s="18">
        <f>E261*(365.25/7)</f>
        <v>452.88885672937772</v>
      </c>
      <c r="G261" s="18">
        <v>9.1172214182344433E-2</v>
      </c>
      <c r="I261" s="18">
        <f>F261*H262</f>
        <v>6.2558377860658598E-2</v>
      </c>
    </row>
    <row r="262" spans="1:9">
      <c r="C262" s="20"/>
      <c r="D262" s="29" t="s">
        <v>149</v>
      </c>
      <c r="H262" s="19">
        <f>B481</f>
        <v>1.3813185493773399E-4</v>
      </c>
    </row>
    <row r="263" spans="1:9">
      <c r="C263" s="20" t="s">
        <v>152</v>
      </c>
      <c r="D263" s="20"/>
      <c r="E263" s="18">
        <f>G263*E260</f>
        <v>52.904196816208398</v>
      </c>
      <c r="F263" s="18">
        <f>E263*(365.25/7)</f>
        <v>2760.4654124457311</v>
      </c>
      <c r="G263" s="18">
        <v>0.55571635311143275</v>
      </c>
      <c r="I263" s="18">
        <f>F263*H264</f>
        <v>5.0533715483455</v>
      </c>
    </row>
    <row r="264" spans="1:9">
      <c r="C264" s="20"/>
      <c r="D264" s="18" t="s">
        <v>153</v>
      </c>
      <c r="H264" s="19">
        <f>B511</f>
        <v>1.8306230266686399E-3</v>
      </c>
    </row>
    <row r="265" spans="1:9">
      <c r="C265" s="20" t="s">
        <v>154</v>
      </c>
      <c r="D265" s="20"/>
      <c r="E265" s="18">
        <f>G265*E260</f>
        <v>5.2353111432706223</v>
      </c>
      <c r="F265" s="18">
        <f>E265*(365.25/7)</f>
        <v>273.17105643994211</v>
      </c>
      <c r="G265" s="18">
        <v>5.4992764109985527E-2</v>
      </c>
      <c r="I265" s="18">
        <f>F265*H266</f>
        <v>6.037540817718566E-2</v>
      </c>
    </row>
    <row r="266" spans="1:9">
      <c r="A266" s="18"/>
      <c r="C266" s="20"/>
      <c r="D266" s="31" t="s">
        <v>101</v>
      </c>
      <c r="H266" s="19">
        <f>B473</f>
        <v>2.2101685648552401E-4</v>
      </c>
    </row>
    <row r="267" spans="1:9">
      <c r="A267" s="18"/>
      <c r="C267" s="20" t="s">
        <v>155</v>
      </c>
      <c r="D267" s="20"/>
      <c r="E267" s="18">
        <f>G267*E260</f>
        <v>12.812735166425472</v>
      </c>
      <c r="F267" s="18">
        <f>E267*(365.25/7)</f>
        <v>668.55021707670062</v>
      </c>
      <c r="G267" s="18">
        <v>0.13458755426917512</v>
      </c>
      <c r="I267" s="18">
        <f>F267*H268</f>
        <v>7.1299951724821439E-2</v>
      </c>
    </row>
    <row r="268" spans="1:9">
      <c r="A268" s="18"/>
      <c r="C268" s="20"/>
      <c r="D268" s="31" t="s">
        <v>84</v>
      </c>
      <c r="H268" s="19">
        <f>B555</f>
        <v>1.06648610536075E-4</v>
      </c>
    </row>
    <row r="269" spans="1:9">
      <c r="A269" s="18"/>
      <c r="C269" s="20" t="s">
        <v>156</v>
      </c>
      <c r="D269" s="20"/>
      <c r="E269" s="18">
        <f>G269*E260</f>
        <v>15.568162083936326</v>
      </c>
      <c r="F269" s="18">
        <f>E269*(365.25/7)</f>
        <v>812.32445730824907</v>
      </c>
      <c r="G269" s="18">
        <v>0.16353111432706224</v>
      </c>
      <c r="I269" s="18">
        <f>F269*H270</f>
        <v>0.18819488605635964</v>
      </c>
    </row>
    <row r="270" spans="1:9">
      <c r="A270" s="18"/>
      <c r="C270" s="20"/>
      <c r="D270" s="31" t="s">
        <v>157</v>
      </c>
      <c r="H270" s="19">
        <f>B516</f>
        <v>2.3167452901759201E-4</v>
      </c>
    </row>
    <row r="271" spans="1:9" s="20" customFormat="1">
      <c r="B271" s="20" t="s">
        <v>158</v>
      </c>
      <c r="E271" s="20">
        <f>E38</f>
        <v>39.9</v>
      </c>
      <c r="F271" s="20">
        <f>E271*(365.25/7)</f>
        <v>2081.9250000000002</v>
      </c>
      <c r="G271" s="20">
        <v>1.0047169811320757</v>
      </c>
      <c r="H271" s="30"/>
      <c r="I271" s="20">
        <f>SUM(I272,I274,I276,I278,I280,I282,I287)</f>
        <v>1.8935557852633835</v>
      </c>
    </row>
    <row r="272" spans="1:9">
      <c r="A272" s="18"/>
      <c r="C272" s="20" t="s">
        <v>159</v>
      </c>
      <c r="D272" s="20"/>
      <c r="E272" s="18">
        <f>G272*E271</f>
        <v>0.94103773584905659</v>
      </c>
      <c r="F272" s="18">
        <f>E272*(365.25/7)</f>
        <v>49.102004716981135</v>
      </c>
      <c r="G272" s="18">
        <v>2.358490566037736E-2</v>
      </c>
      <c r="I272" s="18">
        <f>F272*H273</f>
        <v>8.1906071832794899E-2</v>
      </c>
    </row>
    <row r="273" spans="1:9">
      <c r="A273" s="18"/>
      <c r="C273" s="20"/>
      <c r="D273" s="3" t="s">
        <v>160</v>
      </c>
      <c r="H273" s="19">
        <f>B512</f>
        <v>1.6680799960183501E-3</v>
      </c>
    </row>
    <row r="274" spans="1:9">
      <c r="A274" s="18"/>
      <c r="C274" s="20" t="s">
        <v>161</v>
      </c>
      <c r="D274" s="20"/>
      <c r="E274" s="18">
        <f>G274*E271</f>
        <v>6.3990566037735848</v>
      </c>
      <c r="F274" s="18">
        <f>E274*(365.25/7)</f>
        <v>333.89363207547171</v>
      </c>
      <c r="G274" s="18">
        <v>0.16037735849056603</v>
      </c>
      <c r="I274" s="18">
        <f>F274*H275</f>
        <v>0.61123337133538536</v>
      </c>
    </row>
    <row r="275" spans="1:9">
      <c r="A275" s="18"/>
      <c r="C275" s="20"/>
      <c r="D275" s="29" t="s">
        <v>153</v>
      </c>
      <c r="H275" s="19">
        <f>B511</f>
        <v>1.8306230266686399E-3</v>
      </c>
    </row>
    <row r="276" spans="1:9">
      <c r="A276" s="18"/>
      <c r="C276" s="20" t="s">
        <v>162</v>
      </c>
      <c r="D276" s="20"/>
      <c r="E276" s="18">
        <f>G276*E271</f>
        <v>3.5759433962264149</v>
      </c>
      <c r="F276" s="18">
        <f>E276*(365.25/7)</f>
        <v>186.5876179245283</v>
      </c>
      <c r="G276" s="18">
        <v>8.9622641509433956E-2</v>
      </c>
      <c r="I276" s="18">
        <f>F276*H277</f>
        <v>0.15516544119678374</v>
      </c>
    </row>
    <row r="277" spans="1:9">
      <c r="A277" s="18"/>
      <c r="C277" s="20"/>
      <c r="D277" s="3" t="s">
        <v>163</v>
      </c>
      <c r="H277" s="19">
        <f>B514</f>
        <v>8.3159559526369898E-4</v>
      </c>
    </row>
    <row r="278" spans="1:9">
      <c r="A278" s="18"/>
      <c r="C278" s="20" t="s">
        <v>164</v>
      </c>
      <c r="D278" s="20"/>
      <c r="E278" s="18">
        <f>G278*E271</f>
        <v>21.643867924528301</v>
      </c>
      <c r="F278" s="18">
        <f>E278*(365.25/7)</f>
        <v>1129.3461084905659</v>
      </c>
      <c r="G278" s="18">
        <v>0.54245283018867929</v>
      </c>
      <c r="I278" s="18">
        <f>F278*H279</f>
        <v>0.93915924934895412</v>
      </c>
    </row>
    <row r="279" spans="1:9">
      <c r="A279" s="18"/>
      <c r="C279" s="20"/>
      <c r="D279" s="3" t="s">
        <v>163</v>
      </c>
      <c r="H279" s="19">
        <f>B514</f>
        <v>8.3159559526369898E-4</v>
      </c>
    </row>
    <row r="280" spans="1:9">
      <c r="A280" s="18"/>
      <c r="C280" s="20" t="s">
        <v>165</v>
      </c>
      <c r="D280" s="20"/>
      <c r="E280" s="18">
        <f>G280*E271</f>
        <v>0.94103773584905659</v>
      </c>
      <c r="F280" s="18">
        <f>E280*(365.25/7)</f>
        <v>49.102004716981135</v>
      </c>
      <c r="G280" s="18">
        <v>2.358490566037736E-2</v>
      </c>
      <c r="I280" s="18">
        <f>F280*H281</f>
        <v>2.6461864833082133E-2</v>
      </c>
    </row>
    <row r="281" spans="1:9">
      <c r="A281" s="18"/>
      <c r="C281" s="20"/>
      <c r="D281" s="3" t="s">
        <v>166</v>
      </c>
      <c r="H281" s="19">
        <f>B513</f>
        <v>5.3891618042085205E-4</v>
      </c>
    </row>
    <row r="282" spans="1:9">
      <c r="C282" s="20" t="s">
        <v>167</v>
      </c>
      <c r="D282" s="20"/>
      <c r="E282" s="18" t="s">
        <v>41</v>
      </c>
      <c r="F282" s="18" t="e">
        <f>E282*(365.25/7)</f>
        <v>#VALUE!</v>
      </c>
      <c r="G282" s="18">
        <v>-4.7169811320757482E-3</v>
      </c>
      <c r="I282" s="18">
        <v>0</v>
      </c>
    </row>
    <row r="283" spans="1:9">
      <c r="C283" s="20"/>
      <c r="D283" s="1" t="s">
        <v>153</v>
      </c>
    </row>
    <row r="284" spans="1:9">
      <c r="C284" s="20"/>
      <c r="D284" s="1" t="s">
        <v>160</v>
      </c>
    </row>
    <row r="285" spans="1:9">
      <c r="C285" s="20"/>
      <c r="D285" s="1" t="s">
        <v>166</v>
      </c>
    </row>
    <row r="286" spans="1:9">
      <c r="C286" s="20"/>
      <c r="D286" s="1" t="s">
        <v>163</v>
      </c>
    </row>
    <row r="287" spans="1:9">
      <c r="C287" s="20" t="s">
        <v>168</v>
      </c>
      <c r="D287" s="20"/>
      <c r="E287" s="18">
        <f>G287*E271</f>
        <v>6.5872641509433967</v>
      </c>
      <c r="F287" s="18">
        <f>E287*(365.25/7)</f>
        <v>343.71403301886795</v>
      </c>
      <c r="G287" s="18">
        <v>0.16509433962264153</v>
      </c>
      <c r="I287" s="18">
        <f>F287*H288</f>
        <v>7.9629786716383308E-2</v>
      </c>
    </row>
    <row r="288" spans="1:9">
      <c r="C288" s="20"/>
      <c r="D288" s="31" t="s">
        <v>157</v>
      </c>
      <c r="H288" s="19">
        <f>B516</f>
        <v>2.3167452901759201E-4</v>
      </c>
    </row>
    <row r="289" spans="1:9" s="25" customFormat="1">
      <c r="A289" s="25" t="s">
        <v>169</v>
      </c>
      <c r="E289" s="25">
        <f>E35</f>
        <v>208</v>
      </c>
      <c r="F289" s="25">
        <f>E289*(365.25/7)</f>
        <v>10853.142857142857</v>
      </c>
      <c r="H289" s="27"/>
      <c r="I289" s="25">
        <f>SUM(I254,I260,I271)</f>
        <v>7.854784373880328</v>
      </c>
    </row>
    <row r="290" spans="1:9">
      <c r="C290" s="20"/>
      <c r="D290" s="20"/>
      <c r="F290" s="20"/>
    </row>
    <row r="291" spans="1:9" s="20" customFormat="1">
      <c r="A291" s="20" t="s">
        <v>170</v>
      </c>
      <c r="H291" s="30"/>
    </row>
    <row r="292" spans="1:9" s="20" customFormat="1">
      <c r="B292" s="20" t="s">
        <v>171</v>
      </c>
      <c r="E292" s="20">
        <f>E40</f>
        <v>2</v>
      </c>
      <c r="F292" s="20">
        <f>E292*(365.25/7)</f>
        <v>104.35714285714286</v>
      </c>
      <c r="G292" s="20">
        <v>1</v>
      </c>
      <c r="H292" s="30"/>
      <c r="I292" s="20">
        <f>F292*H294</f>
        <v>2.3588388399274192E-2</v>
      </c>
    </row>
    <row r="293" spans="1:9">
      <c r="C293" s="20" t="s">
        <v>171</v>
      </c>
      <c r="D293" s="20"/>
      <c r="E293" s="18">
        <f>G293*E292</f>
        <v>2</v>
      </c>
      <c r="F293" s="18">
        <f>E293*(365.25/7)</f>
        <v>104.35714285714286</v>
      </c>
      <c r="G293" s="18">
        <v>1</v>
      </c>
    </row>
    <row r="294" spans="1:9">
      <c r="C294" s="20"/>
      <c r="D294" s="3" t="s">
        <v>172</v>
      </c>
      <c r="H294" s="19">
        <f>B515</f>
        <v>2.26035207111457E-4</v>
      </c>
    </row>
    <row r="295" spans="1:9" s="20" customFormat="1">
      <c r="B295" s="20" t="s">
        <v>173</v>
      </c>
      <c r="D295" s="20" t="s">
        <v>295</v>
      </c>
      <c r="E295" s="20">
        <f>E301-SUM(E298,E292)</f>
        <v>1.5</v>
      </c>
      <c r="F295" s="20">
        <f>E295*(365.25/7)</f>
        <v>78.267857142857139</v>
      </c>
      <c r="G295" s="20">
        <v>1</v>
      </c>
      <c r="H295" s="30"/>
      <c r="I295" s="20">
        <f>F295*H297</f>
        <v>1.4571854010576783E-2</v>
      </c>
    </row>
    <row r="296" spans="1:9">
      <c r="C296" s="20" t="s">
        <v>173</v>
      </c>
      <c r="D296" s="20"/>
      <c r="E296" s="18">
        <f>G296*E295</f>
        <v>1.5</v>
      </c>
      <c r="F296" s="18">
        <f>E296*(365.25/7)</f>
        <v>78.267857142857139</v>
      </c>
      <c r="G296" s="18">
        <v>1</v>
      </c>
    </row>
    <row r="297" spans="1:9">
      <c r="C297" s="20"/>
      <c r="D297" s="31" t="s">
        <v>116</v>
      </c>
      <c r="H297" s="19">
        <f>B482</f>
        <v>1.86179289206548E-4</v>
      </c>
    </row>
    <row r="298" spans="1:9" s="20" customFormat="1">
      <c r="B298" s="20" t="s">
        <v>174</v>
      </c>
      <c r="E298" s="20">
        <f>E42</f>
        <v>40.200000000000003</v>
      </c>
      <c r="F298" s="20">
        <f>E298*(365.25/7)</f>
        <v>2097.5785714285716</v>
      </c>
      <c r="G298" s="20">
        <v>1</v>
      </c>
      <c r="H298" s="30"/>
      <c r="I298" s="20">
        <f>F298*H300</f>
        <v>9.358620694039832E-2</v>
      </c>
    </row>
    <row r="299" spans="1:9">
      <c r="C299" s="20" t="s">
        <v>174</v>
      </c>
      <c r="D299" s="20"/>
      <c r="E299" s="18">
        <f>G299*E298</f>
        <v>40.200000000000003</v>
      </c>
      <c r="F299" s="18">
        <f>E299*(365.25/7)</f>
        <v>2097.5785714285716</v>
      </c>
      <c r="G299" s="18">
        <v>1</v>
      </c>
    </row>
    <row r="300" spans="1:9">
      <c r="C300" s="20"/>
      <c r="D300" s="31" t="s">
        <v>175</v>
      </c>
      <c r="H300" s="19">
        <f>B521</f>
        <v>4.4616305779983597E-5</v>
      </c>
    </row>
    <row r="301" spans="1:9" s="25" customFormat="1">
      <c r="A301" s="25" t="s">
        <v>176</v>
      </c>
      <c r="E301" s="25">
        <f>E39</f>
        <v>43.7</v>
      </c>
      <c r="F301" s="25">
        <f>E301*(365.25/7)</f>
        <v>2280.2035714285716</v>
      </c>
      <c r="H301" s="27"/>
      <c r="I301" s="25">
        <f>SUM(I292,I295,I298)</f>
        <v>0.13174644935024929</v>
      </c>
    </row>
    <row r="302" spans="1:9">
      <c r="C302" s="20"/>
      <c r="D302" s="20"/>
      <c r="F302" s="20"/>
    </row>
    <row r="303" spans="1:9" s="20" customFormat="1">
      <c r="A303" s="20" t="s">
        <v>177</v>
      </c>
      <c r="H303" s="30"/>
    </row>
    <row r="304" spans="1:9" s="20" customFormat="1">
      <c r="B304" s="20" t="s">
        <v>178</v>
      </c>
      <c r="E304" s="20">
        <f>E44</f>
        <v>21.1</v>
      </c>
      <c r="F304" s="20">
        <f>E304*(365.25/7)</f>
        <v>1100.9678571428572</v>
      </c>
      <c r="G304" s="20">
        <v>1.0000000000000002</v>
      </c>
      <c r="H304" s="30"/>
      <c r="I304" s="20">
        <f>SUM(I305,I306,I307,I309)</f>
        <v>0.20312753869747371</v>
      </c>
    </row>
    <row r="305" spans="1:9">
      <c r="C305" s="20" t="s">
        <v>179</v>
      </c>
      <c r="D305" s="20"/>
      <c r="E305" s="18">
        <f>G305*E304</f>
        <v>10.698591549295775</v>
      </c>
      <c r="F305" s="18">
        <f>E305*(365.25/7)</f>
        <v>558.23722334004026</v>
      </c>
      <c r="G305" s="18">
        <v>0.50704225352112675</v>
      </c>
      <c r="I305" s="18">
        <f>F305*H308</f>
        <v>0.10393220945008569</v>
      </c>
    </row>
    <row r="306" spans="1:9">
      <c r="C306" s="20" t="s">
        <v>180</v>
      </c>
      <c r="D306" s="20"/>
      <c r="E306" s="18">
        <f>G306*E304</f>
        <v>5.4978873239436634</v>
      </c>
      <c r="F306" s="18">
        <f>E306*(365.25/7)</f>
        <v>286.87190643863187</v>
      </c>
      <c r="G306" s="18">
        <v>0.26056338028169018</v>
      </c>
      <c r="I306" s="18">
        <f>F306*H308</f>
        <v>5.3409607634071821E-2</v>
      </c>
    </row>
    <row r="307" spans="1:9">
      <c r="C307" s="20" t="s">
        <v>181</v>
      </c>
      <c r="D307" s="20"/>
      <c r="E307" s="18">
        <f>G307*E304</f>
        <v>4.4577464788732399</v>
      </c>
      <c r="F307" s="18">
        <f>E307*(365.25/7)</f>
        <v>232.59884305835013</v>
      </c>
      <c r="G307" s="18">
        <v>0.21126760563380284</v>
      </c>
      <c r="I307" s="18">
        <f>F307*H308</f>
        <v>4.3305087270869035E-2</v>
      </c>
    </row>
    <row r="308" spans="1:9">
      <c r="C308" s="20"/>
      <c r="D308" s="31" t="s">
        <v>116</v>
      </c>
      <c r="H308" s="19">
        <f>B482</f>
        <v>1.86179289206548E-4</v>
      </c>
    </row>
    <row r="309" spans="1:9">
      <c r="C309" s="20" t="s">
        <v>182</v>
      </c>
      <c r="D309" s="20"/>
      <c r="E309" s="18">
        <f>G309*E304</f>
        <v>0.44577464788732396</v>
      </c>
      <c r="F309" s="18">
        <f>E309*(365.25/7)</f>
        <v>23.259884305835012</v>
      </c>
      <c r="G309" s="18">
        <v>2.1126760563380281E-2</v>
      </c>
      <c r="I309" s="18">
        <f>F309*H310</f>
        <v>2.4806343424471611E-3</v>
      </c>
    </row>
    <row r="310" spans="1:9">
      <c r="C310" s="20"/>
      <c r="D310" s="31" t="s">
        <v>84</v>
      </c>
      <c r="H310" s="19">
        <f>B555</f>
        <v>1.06648610536075E-4</v>
      </c>
    </row>
    <row r="311" spans="1:9" s="20" customFormat="1">
      <c r="B311" s="20" t="s">
        <v>183</v>
      </c>
      <c r="E311" s="20">
        <f>(E346-SUM(E343,E337,E331,E322,E314,E304))/2</f>
        <v>13.350000000000009</v>
      </c>
      <c r="F311" s="20">
        <f>E311*(365.25/7)</f>
        <v>696.58392857142906</v>
      </c>
      <c r="G311" s="20">
        <v>1</v>
      </c>
      <c r="H311" s="30"/>
      <c r="I311" s="20">
        <f>E311*H313</f>
        <v>2.3363071230477479E-3</v>
      </c>
    </row>
    <row r="312" spans="1:9">
      <c r="C312" s="20" t="s">
        <v>183</v>
      </c>
      <c r="D312" s="20"/>
      <c r="E312" s="18" t="s">
        <v>41</v>
      </c>
      <c r="F312" s="18" t="e">
        <f>E312*(365.25/7)</f>
        <v>#VALUE!</v>
      </c>
      <c r="G312" s="18">
        <v>1</v>
      </c>
    </row>
    <row r="313" spans="1:9">
      <c r="C313" s="31"/>
      <c r="D313" s="31" t="s">
        <v>120</v>
      </c>
      <c r="H313" s="19">
        <f>B485</f>
        <v>1.7500427887998099E-4</v>
      </c>
    </row>
    <row r="314" spans="1:9" s="20" customFormat="1">
      <c r="B314" s="20" t="s">
        <v>184</v>
      </c>
      <c r="E314" s="20">
        <f>E46</f>
        <v>29.4</v>
      </c>
      <c r="F314" s="20">
        <f>E314*(365.25/7)</f>
        <v>1534.05</v>
      </c>
      <c r="G314" s="20">
        <v>1.0050251256281406</v>
      </c>
      <c r="H314" s="30"/>
      <c r="I314" s="20">
        <f>SUM(I315,I316,I318,I320)</f>
        <v>0.38943504314893151</v>
      </c>
    </row>
    <row r="315" spans="1:9">
      <c r="A315" s="18"/>
      <c r="C315" s="20" t="s">
        <v>185</v>
      </c>
      <c r="D315" s="20"/>
      <c r="E315" s="18">
        <f>G315*E314</f>
        <v>6.2050251256281408</v>
      </c>
      <c r="F315" s="18">
        <f>E315*(365.25/7)</f>
        <v>323.76934673366839</v>
      </c>
      <c r="G315" s="18">
        <v>0.21105527638190957</v>
      </c>
      <c r="I315" s="18">
        <f>F315*H317</f>
        <v>5.6661021048568162E-2</v>
      </c>
    </row>
    <row r="316" spans="1:9">
      <c r="A316" s="18"/>
      <c r="C316" s="20" t="s">
        <v>186</v>
      </c>
      <c r="D316" s="20"/>
      <c r="E316" s="18">
        <f>G316*E314</f>
        <v>6.6482412060301508</v>
      </c>
      <c r="F316" s="18">
        <f>E316*(365.25/7)</f>
        <v>346.8957286432161</v>
      </c>
      <c r="G316" s="18">
        <v>0.22613065326633167</v>
      </c>
      <c r="I316" s="18">
        <f>F316*H317</f>
        <v>6.0708236837751603E-2</v>
      </c>
    </row>
    <row r="317" spans="1:9">
      <c r="A317" s="18"/>
      <c r="D317" s="31" t="s">
        <v>120</v>
      </c>
      <c r="H317" s="19">
        <f>B485</f>
        <v>1.7500427887998099E-4</v>
      </c>
    </row>
    <row r="318" spans="1:9">
      <c r="A318" s="18"/>
      <c r="C318" s="20" t="s">
        <v>187</v>
      </c>
      <c r="D318" s="20"/>
      <c r="E318" s="18">
        <f>G318*E314</f>
        <v>8.2733668341708544</v>
      </c>
      <c r="F318" s="18">
        <f>E318*(365.25/7)</f>
        <v>431.69246231155779</v>
      </c>
      <c r="G318" s="18">
        <v>0.28140703517587939</v>
      </c>
      <c r="I318" s="18">
        <f>F318*H319</f>
        <v>0.19516868526812639</v>
      </c>
    </row>
    <row r="319" spans="1:9">
      <c r="A319" s="18"/>
      <c r="D319" s="3" t="s">
        <v>188</v>
      </c>
      <c r="H319" s="19">
        <f>B475</f>
        <v>4.5210121164281699E-4</v>
      </c>
    </row>
    <row r="320" spans="1:9">
      <c r="A320" s="18"/>
      <c r="C320" s="20" t="s">
        <v>189</v>
      </c>
      <c r="D320" s="20"/>
      <c r="E320" s="18">
        <f>G320*E314</f>
        <v>8.4211055276381916</v>
      </c>
      <c r="F320" s="18">
        <f>E320*(365.25/7)</f>
        <v>439.40125628140709</v>
      </c>
      <c r="G320" s="18">
        <v>0.28643216080402012</v>
      </c>
      <c r="I320" s="18">
        <f>F320*H321</f>
        <v>7.6897099994485366E-2</v>
      </c>
    </row>
    <row r="321" spans="1:9">
      <c r="A321" s="18"/>
      <c r="C321" s="31"/>
      <c r="D321" s="31" t="s">
        <v>120</v>
      </c>
      <c r="H321" s="19">
        <f>B485</f>
        <v>1.7500427887998099E-4</v>
      </c>
    </row>
    <row r="322" spans="1:9" s="20" customFormat="1">
      <c r="B322" s="20" t="s">
        <v>190</v>
      </c>
      <c r="E322" s="20">
        <f>E47</f>
        <v>50.5</v>
      </c>
      <c r="F322" s="20">
        <f>E322*(365.25/7)</f>
        <v>2635.0178571428573</v>
      </c>
      <c r="G322" s="20">
        <v>1.0000000000000002</v>
      </c>
      <c r="H322" s="30"/>
      <c r="I322" s="20">
        <f>SUM(I323,I325,I327,I329)</f>
        <v>0.24857414871441816</v>
      </c>
    </row>
    <row r="323" spans="1:9">
      <c r="A323" s="18"/>
      <c r="C323" s="20" t="s">
        <v>191</v>
      </c>
      <c r="D323" s="20"/>
      <c r="E323" s="18">
        <f>G323*E322</f>
        <v>13.968085106382979</v>
      </c>
      <c r="F323" s="18">
        <f>E323*(365.25/7)</f>
        <v>728.834726443769</v>
      </c>
      <c r="G323" s="18">
        <v>0.27659574468085107</v>
      </c>
      <c r="I323" s="18">
        <f>F323*H324</f>
        <v>0.10859786249877378</v>
      </c>
    </row>
    <row r="324" spans="1:9">
      <c r="A324" s="18"/>
      <c r="D324" s="3" t="s">
        <v>192</v>
      </c>
      <c r="H324" s="19">
        <f>B553</f>
        <v>1.49002041970008E-4</v>
      </c>
    </row>
    <row r="325" spans="1:9">
      <c r="A325" s="18"/>
      <c r="C325" s="20" t="s">
        <v>193</v>
      </c>
      <c r="D325" s="20"/>
      <c r="E325" s="18">
        <f>G325*E322</f>
        <v>26.09422492401216</v>
      </c>
      <c r="F325" s="18">
        <f>E325*(365.25/7)</f>
        <v>1361.5593790707774</v>
      </c>
      <c r="G325" s="18">
        <v>0.51671732522796354</v>
      </c>
      <c r="I325" s="18">
        <f>F325*H326</f>
        <v>0.10663244234842101</v>
      </c>
    </row>
    <row r="326" spans="1:9">
      <c r="A326" s="18"/>
      <c r="D326" s="3" t="s">
        <v>194</v>
      </c>
      <c r="H326" s="19">
        <f>B552</f>
        <v>7.83164098367817E-5</v>
      </c>
    </row>
    <row r="327" spans="1:9">
      <c r="A327" s="18"/>
      <c r="C327" s="20" t="s">
        <v>195</v>
      </c>
      <c r="D327" s="20"/>
      <c r="E327" s="18">
        <f>G327*E322</f>
        <v>3.5303951367781155</v>
      </c>
      <c r="F327" s="18">
        <f>E327*(365.25/7)</f>
        <v>184.21097481545812</v>
      </c>
      <c r="G327" s="18">
        <v>6.9908814589665649E-2</v>
      </c>
      <c r="I327" s="18">
        <f>F327*H328</f>
        <v>1.4183039458649136E-2</v>
      </c>
    </row>
    <row r="328" spans="1:9">
      <c r="A328" s="18"/>
      <c r="D328" s="3" t="s">
        <v>196</v>
      </c>
      <c r="H328" s="19">
        <f>B536</f>
        <v>7.6993455318596804E-5</v>
      </c>
    </row>
    <row r="329" spans="1:9">
      <c r="A329" s="18"/>
      <c r="C329" s="20" t="s">
        <v>197</v>
      </c>
      <c r="D329" s="20"/>
      <c r="E329" s="18">
        <f>G329*E322</f>
        <v>6.9072948328267483</v>
      </c>
      <c r="F329" s="18">
        <f>E329*(365.25/7)</f>
        <v>360.41277681285283</v>
      </c>
      <c r="G329" s="18">
        <v>0.13677811550151978</v>
      </c>
      <c r="I329" s="18">
        <f>F329*H330</f>
        <v>1.916080440857424E-2</v>
      </c>
    </row>
    <row r="330" spans="1:9">
      <c r="A330" s="18"/>
      <c r="D330" s="3" t="s">
        <v>198</v>
      </c>
      <c r="H330" s="19">
        <f>B554</f>
        <v>5.3163499302144998E-5</v>
      </c>
    </row>
    <row r="331" spans="1:9" s="20" customFormat="1">
      <c r="B331" s="20" t="s">
        <v>199</v>
      </c>
      <c r="E331" s="20">
        <f>E48</f>
        <v>13.6</v>
      </c>
      <c r="F331" s="20">
        <f>E331*(365.25/7)</f>
        <v>709.62857142857149</v>
      </c>
      <c r="G331" s="20">
        <v>1.0098039215686276</v>
      </c>
      <c r="H331" s="30"/>
      <c r="I331" s="20">
        <f>SUM(I332:I334,I335)</f>
        <v>0.30404351865294732</v>
      </c>
    </row>
    <row r="332" spans="1:9">
      <c r="A332" s="18"/>
      <c r="C332" s="20" t="s">
        <v>200</v>
      </c>
      <c r="D332" s="20"/>
      <c r="E332" s="18">
        <f>G332*E331</f>
        <v>4.4000000000000004</v>
      </c>
      <c r="F332" s="18">
        <f>E332*(365.25/7)</f>
        <v>229.58571428571432</v>
      </c>
      <c r="G332" s="18">
        <v>0.3235294117647059</v>
      </c>
      <c r="I332" s="18">
        <f>F332*$H$336</f>
        <v>9.7412001121818068E-2</v>
      </c>
    </row>
    <row r="333" spans="1:9">
      <c r="A333" s="18"/>
      <c r="C333" s="20" t="s">
        <v>201</v>
      </c>
      <c r="D333" s="20"/>
      <c r="E333" s="18">
        <f>G333*E331</f>
        <v>4.4000000000000004</v>
      </c>
      <c r="F333" s="18">
        <f>E333*(365.25/7)</f>
        <v>229.58571428571432</v>
      </c>
      <c r="G333" s="18">
        <v>0.3235294117647059</v>
      </c>
      <c r="I333" s="18">
        <f>F333*$H$336</f>
        <v>9.7412001121818068E-2</v>
      </c>
    </row>
    <row r="334" spans="1:9">
      <c r="A334" s="18"/>
      <c r="C334" s="20" t="s">
        <v>202</v>
      </c>
      <c r="D334" s="20"/>
      <c r="E334" s="18">
        <f>G334*E331</f>
        <v>1.4666666666666668</v>
      </c>
      <c r="F334" s="18">
        <f>E334*(365.25/7)</f>
        <v>76.528571428571439</v>
      </c>
      <c r="G334" s="18">
        <v>0.10784313725490198</v>
      </c>
      <c r="I334" s="18">
        <f>F334*$H$336</f>
        <v>3.247066704060602E-2</v>
      </c>
    </row>
    <row r="335" spans="1:9">
      <c r="A335" s="18"/>
      <c r="C335" s="20" t="s">
        <v>203</v>
      </c>
      <c r="D335" s="20"/>
      <c r="E335" s="18">
        <f>G335*E331</f>
        <v>3.4666666666666672</v>
      </c>
      <c r="F335" s="18">
        <f>E335*(365.25/7)</f>
        <v>180.88571428571433</v>
      </c>
      <c r="G335" s="18">
        <v>0.25490196078431376</v>
      </c>
      <c r="I335" s="18">
        <f>F335*$H$336</f>
        <v>7.6748849368705158E-2</v>
      </c>
    </row>
    <row r="336" spans="1:9">
      <c r="A336" s="18"/>
      <c r="C336" s="20"/>
      <c r="D336" s="31" t="s">
        <v>204</v>
      </c>
      <c r="H336" s="19">
        <f>B471</f>
        <v>4.2429469718917702E-4</v>
      </c>
    </row>
    <row r="337" spans="1:9" s="20" customFormat="1">
      <c r="B337" s="20" t="s">
        <v>205</v>
      </c>
      <c r="E337" s="20">
        <f>E49</f>
        <v>14.8</v>
      </c>
      <c r="F337" s="20">
        <f>E337*(365.25/7)</f>
        <v>772.24285714285725</v>
      </c>
      <c r="G337" s="20">
        <v>1</v>
      </c>
      <c r="H337" s="30"/>
      <c r="I337" s="20">
        <f>F337*H339</f>
        <v>0.15512676043454446</v>
      </c>
    </row>
    <row r="338" spans="1:9">
      <c r="A338" s="18"/>
      <c r="C338" s="20" t="s">
        <v>205</v>
      </c>
      <c r="D338" s="20"/>
      <c r="E338" s="18">
        <f>G338*E337</f>
        <v>14.8</v>
      </c>
      <c r="F338" s="18">
        <f>E338*(365.25/7)</f>
        <v>772.24285714285725</v>
      </c>
      <c r="G338" s="18">
        <v>1</v>
      </c>
    </row>
    <row r="339" spans="1:9">
      <c r="A339" s="18"/>
      <c r="C339" s="20"/>
      <c r="D339" s="31" t="s">
        <v>206</v>
      </c>
      <c r="H339" s="19">
        <f>B509</f>
        <v>2.0087820690045899E-4</v>
      </c>
    </row>
    <row r="340" spans="1:9" s="20" customFormat="1">
      <c r="B340" s="20" t="s">
        <v>207</v>
      </c>
      <c r="E340" s="20">
        <f>(E346-SUM(E343,E337,E331,E322,E314,E304))/2</f>
        <v>13.350000000000009</v>
      </c>
      <c r="F340" s="20">
        <f>E340*(365.25/7)</f>
        <v>696.58392857142906</v>
      </c>
      <c r="G340" s="20">
        <v>1</v>
      </c>
      <c r="H340" s="30"/>
      <c r="I340" s="20">
        <f>F340*H342</f>
        <v>0.13992853052710608</v>
      </c>
    </row>
    <row r="341" spans="1:9">
      <c r="A341" s="18"/>
      <c r="C341" s="20" t="s">
        <v>207</v>
      </c>
      <c r="D341" s="20"/>
      <c r="E341" s="18">
        <f>G341*E340</f>
        <v>13.350000000000009</v>
      </c>
      <c r="F341" s="18">
        <f>E341*(365.25/7)</f>
        <v>696.58392857142906</v>
      </c>
      <c r="G341" s="18">
        <v>1</v>
      </c>
    </row>
    <row r="342" spans="1:9">
      <c r="A342" s="18"/>
      <c r="C342" s="20"/>
      <c r="D342" s="31" t="s">
        <v>206</v>
      </c>
      <c r="H342" s="19">
        <f>B509</f>
        <v>2.0087820690045899E-4</v>
      </c>
    </row>
    <row r="343" spans="1:9" s="20" customFormat="1">
      <c r="B343" s="20" t="s">
        <v>208</v>
      </c>
      <c r="E343" s="20">
        <f>E51</f>
        <v>5.8</v>
      </c>
      <c r="F343" s="20">
        <f>E343*(365.25/7)</f>
        <v>302.6357142857143</v>
      </c>
      <c r="G343" s="20">
        <v>1</v>
      </c>
      <c r="H343" s="30"/>
      <c r="I343" s="20">
        <f>F343*H345</f>
        <v>6.079291962975391E-2</v>
      </c>
    </row>
    <row r="344" spans="1:9">
      <c r="A344" s="18"/>
      <c r="C344" s="20" t="s">
        <v>208</v>
      </c>
      <c r="D344" s="20"/>
      <c r="E344" s="18">
        <f>G344*E343</f>
        <v>5.8</v>
      </c>
      <c r="F344" s="18">
        <f>E344*(365.25/7)</f>
        <v>302.6357142857143</v>
      </c>
      <c r="G344" s="18">
        <v>1</v>
      </c>
    </row>
    <row r="345" spans="1:9">
      <c r="A345" s="18"/>
      <c r="C345" s="20"/>
      <c r="D345" s="31" t="s">
        <v>206</v>
      </c>
      <c r="H345" s="19">
        <f>B509</f>
        <v>2.0087820690045899E-4</v>
      </c>
    </row>
    <row r="346" spans="1:9" s="25" customFormat="1">
      <c r="A346" s="25" t="s">
        <v>209</v>
      </c>
      <c r="E346" s="25">
        <f>E43</f>
        <v>161.9</v>
      </c>
      <c r="F346" s="25">
        <f>E346*(365.25/7)</f>
        <v>8447.7107142857149</v>
      </c>
      <c r="H346" s="27"/>
      <c r="I346" s="25">
        <f>SUM(I304,I311,I314,I322,I331,I337,I340,I343)</f>
        <v>1.5033647669282229</v>
      </c>
    </row>
    <row r="347" spans="1:9">
      <c r="C347" s="20"/>
      <c r="D347" s="20"/>
      <c r="F347" s="20"/>
    </row>
    <row r="348" spans="1:9" s="20" customFormat="1">
      <c r="A348" s="20" t="s">
        <v>210</v>
      </c>
      <c r="H348" s="30"/>
    </row>
    <row r="349" spans="1:9" s="20" customFormat="1">
      <c r="B349" s="20" t="s">
        <v>211</v>
      </c>
      <c r="E349" s="20">
        <v>0</v>
      </c>
      <c r="F349" s="20">
        <f>E349*(365.25/7)</f>
        <v>0</v>
      </c>
      <c r="G349" s="20">
        <v>1</v>
      </c>
      <c r="H349" s="30"/>
      <c r="I349" s="20">
        <f>F349*H351</f>
        <v>0</v>
      </c>
    </row>
    <row r="350" spans="1:9">
      <c r="C350" s="20" t="s">
        <v>211</v>
      </c>
      <c r="D350" s="20"/>
      <c r="E350" s="18">
        <f>G350*E349</f>
        <v>0</v>
      </c>
      <c r="F350" s="18">
        <f>E350*(365.25/7)</f>
        <v>0</v>
      </c>
      <c r="G350" s="18">
        <v>1</v>
      </c>
    </row>
    <row r="351" spans="1:9">
      <c r="C351" s="20"/>
      <c r="D351" s="31" t="s">
        <v>212</v>
      </c>
      <c r="H351" s="19">
        <f>B545</f>
        <v>5.0201254900354902E-5</v>
      </c>
    </row>
    <row r="352" spans="1:9" s="20" customFormat="1">
      <c r="B352" s="20" t="s">
        <v>213</v>
      </c>
      <c r="E352" s="20">
        <v>0</v>
      </c>
      <c r="F352" s="20">
        <f>E352*(365.25/7)</f>
        <v>0</v>
      </c>
      <c r="G352" s="20">
        <v>1</v>
      </c>
      <c r="H352" s="30"/>
      <c r="I352" s="20">
        <f>F352*H354</f>
        <v>0</v>
      </c>
    </row>
    <row r="353" spans="1:9">
      <c r="C353" s="20" t="s">
        <v>213</v>
      </c>
      <c r="D353" s="20"/>
      <c r="E353" s="18">
        <f>G353*E352</f>
        <v>0</v>
      </c>
      <c r="F353" s="18">
        <f>E353*(365.25/7)</f>
        <v>0</v>
      </c>
      <c r="G353" s="18">
        <v>1</v>
      </c>
    </row>
    <row r="354" spans="1:9">
      <c r="C354" s="20"/>
      <c r="D354" s="31" t="s">
        <v>214</v>
      </c>
      <c r="H354" s="19">
        <f>B546</f>
        <v>6.5532644314399599E-5</v>
      </c>
    </row>
    <row r="355" spans="1:9" s="20" customFormat="1">
      <c r="B355" s="20" t="s">
        <v>215</v>
      </c>
      <c r="E355" s="20">
        <v>0</v>
      </c>
      <c r="F355" s="20">
        <f>E355*(365.25/7)</f>
        <v>0</v>
      </c>
      <c r="G355" s="20">
        <v>1</v>
      </c>
      <c r="H355" s="30"/>
      <c r="I355" s="20">
        <f>F355*H357</f>
        <v>0</v>
      </c>
    </row>
    <row r="356" spans="1:9">
      <c r="C356" s="20" t="s">
        <v>215</v>
      </c>
      <c r="D356" s="20"/>
      <c r="E356" s="18">
        <f>G356*E355</f>
        <v>0</v>
      </c>
      <c r="F356" s="18">
        <f>E356*(365.25/7)</f>
        <v>0</v>
      </c>
      <c r="G356" s="18">
        <v>1</v>
      </c>
    </row>
    <row r="357" spans="1:9">
      <c r="C357" s="20"/>
      <c r="D357" s="31" t="s">
        <v>216</v>
      </c>
      <c r="H357" s="19">
        <f>B547</f>
        <v>1.1039136985490801E-4</v>
      </c>
    </row>
    <row r="358" spans="1:9" s="20" customFormat="1">
      <c r="B358" s="20" t="s">
        <v>217</v>
      </c>
      <c r="E358" s="20">
        <v>0</v>
      </c>
      <c r="F358" s="20">
        <f>E358*(365.25/7)</f>
        <v>0</v>
      </c>
      <c r="G358" s="20">
        <v>1</v>
      </c>
      <c r="H358" s="30"/>
      <c r="I358" s="20">
        <f>F358*H360</f>
        <v>0</v>
      </c>
    </row>
    <row r="359" spans="1:9">
      <c r="C359" s="20" t="s">
        <v>217</v>
      </c>
      <c r="D359" s="20"/>
      <c r="E359" s="18">
        <f>G359*E358</f>
        <v>0</v>
      </c>
      <c r="F359" s="18">
        <f>E359*(365.25/7)</f>
        <v>0</v>
      </c>
      <c r="G359" s="18">
        <v>1</v>
      </c>
    </row>
    <row r="360" spans="1:9">
      <c r="C360" s="20"/>
      <c r="D360" s="31" t="s">
        <v>218</v>
      </c>
      <c r="H360" s="19">
        <f>B548</f>
        <v>1.0301268784132101E-4</v>
      </c>
    </row>
    <row r="361" spans="1:9" s="25" customFormat="1">
      <c r="A361" s="25" t="s">
        <v>219</v>
      </c>
      <c r="E361" s="25">
        <v>0</v>
      </c>
      <c r="F361" s="25">
        <f>E361*(365.25/7)</f>
        <v>0</v>
      </c>
      <c r="H361" s="34"/>
      <c r="I361" s="26">
        <f>SUM(I349,I352,I355,I358)</f>
        <v>0</v>
      </c>
    </row>
    <row r="362" spans="1:9">
      <c r="C362" s="20"/>
      <c r="D362" s="20"/>
      <c r="F362" s="20"/>
    </row>
    <row r="363" spans="1:9" s="20" customFormat="1">
      <c r="A363" s="20" t="s">
        <v>220</v>
      </c>
      <c r="H363" s="30"/>
    </row>
    <row r="364" spans="1:9" s="20" customFormat="1">
      <c r="B364" s="20" t="s">
        <v>221</v>
      </c>
      <c r="E364" s="20">
        <f>E54</f>
        <v>35.299999999999997</v>
      </c>
      <c r="F364" s="20">
        <f>E364*(365.25/7)</f>
        <v>1841.9035714285712</v>
      </c>
      <c r="G364" s="20">
        <v>0.98571428571428577</v>
      </c>
      <c r="H364" s="30"/>
      <c r="I364" s="20">
        <f>SUM(I365,I367,I369)</f>
        <v>0.11904090763407073</v>
      </c>
    </row>
    <row r="365" spans="1:9">
      <c r="C365" s="20" t="s">
        <v>222</v>
      </c>
      <c r="D365" s="20"/>
      <c r="E365" s="18">
        <f>G365*E364</f>
        <v>12.775238095238095</v>
      </c>
      <c r="F365" s="18">
        <f>E365*(365.25/7)</f>
        <v>666.5936734693878</v>
      </c>
      <c r="G365" s="18">
        <v>0.3619047619047619</v>
      </c>
      <c r="I365" s="18">
        <f>F365*H366</f>
        <v>4.1907203725802138E-2</v>
      </c>
    </row>
    <row r="366" spans="1:9">
      <c r="C366" s="20"/>
      <c r="D366" s="31" t="s">
        <v>223</v>
      </c>
      <c r="H366" s="19">
        <f>B556</f>
        <v>6.2867688959137197E-5</v>
      </c>
    </row>
    <row r="367" spans="1:9">
      <c r="C367" s="20" t="s">
        <v>224</v>
      </c>
      <c r="D367" s="20">
        <f>F364-SUM(F365,F369)</f>
        <v>26.312908163265092</v>
      </c>
      <c r="E367" s="18" t="s">
        <v>41</v>
      </c>
      <c r="F367" s="20" t="e">
        <f>E367*(365.25/7)</f>
        <v>#VALUE!</v>
      </c>
      <c r="G367" s="18">
        <v>1.4285714285714235E-2</v>
      </c>
      <c r="I367" s="18">
        <f>D367*H368</f>
        <v>4.8989185387938693E-3</v>
      </c>
    </row>
    <row r="368" spans="1:9">
      <c r="C368" s="20"/>
      <c r="D368" s="31" t="s">
        <v>116</v>
      </c>
      <c r="F368" s="20"/>
      <c r="H368" s="19">
        <f>B482</f>
        <v>1.86179289206548E-4</v>
      </c>
    </row>
    <row r="369" spans="1:9">
      <c r="C369" s="20" t="s">
        <v>225</v>
      </c>
      <c r="D369" s="20"/>
      <c r="E369" s="18">
        <f>G369*E364</f>
        <v>22.020476190476188</v>
      </c>
      <c r="F369" s="18">
        <f>E369*(365.25/7)</f>
        <v>1148.9969897959184</v>
      </c>
      <c r="G369" s="18">
        <v>0.62380952380952381</v>
      </c>
      <c r="I369" s="18">
        <f>F369*H370</f>
        <v>7.2234785369474724E-2</v>
      </c>
    </row>
    <row r="370" spans="1:9">
      <c r="C370" s="20"/>
      <c r="D370" s="29" t="s">
        <v>223</v>
      </c>
      <c r="H370" s="19">
        <f>B556</f>
        <v>6.2867688959137197E-5</v>
      </c>
    </row>
    <row r="371" spans="1:9" s="20" customFormat="1">
      <c r="B371" s="20" t="s">
        <v>226</v>
      </c>
      <c r="E371" s="20" t="s">
        <v>41</v>
      </c>
      <c r="F371" s="20" t="e">
        <f>E371*(365.25/7)</f>
        <v>#VALUE!</v>
      </c>
      <c r="G371" s="20">
        <v>1</v>
      </c>
      <c r="H371" s="30"/>
      <c r="I371" s="20">
        <f>0</f>
        <v>0</v>
      </c>
    </row>
    <row r="372" spans="1:9">
      <c r="C372" s="20" t="s">
        <v>226</v>
      </c>
      <c r="D372" s="20"/>
      <c r="E372" s="18" t="s">
        <v>41</v>
      </c>
      <c r="F372" s="20" t="e">
        <f>E372*(365.25/7)</f>
        <v>#VALUE!</v>
      </c>
      <c r="G372" s="18">
        <v>1</v>
      </c>
    </row>
    <row r="373" spans="1:9" s="20" customFormat="1">
      <c r="B373" s="20" t="s">
        <v>227</v>
      </c>
      <c r="E373" s="20">
        <f>E56</f>
        <v>27.4</v>
      </c>
      <c r="F373" s="20">
        <f>E373*(365.25/7)</f>
        <v>1429.6928571428571</v>
      </c>
      <c r="G373" s="20">
        <v>0.99310344827586206</v>
      </c>
      <c r="H373" s="30"/>
      <c r="I373" s="20">
        <f>SUM(I374,I375)</f>
        <v>0.24847683391528924</v>
      </c>
    </row>
    <row r="374" spans="1:9">
      <c r="C374" s="20" t="s">
        <v>228</v>
      </c>
      <c r="D374" s="20"/>
      <c r="E374" s="18">
        <f>G374*E373</f>
        <v>5.8579310344827586</v>
      </c>
      <c r="F374" s="18">
        <f>E374*(365.25/7)</f>
        <v>305.65847290640397</v>
      </c>
      <c r="G374" s="18">
        <v>0.21379310344827587</v>
      </c>
      <c r="I374" s="18">
        <f>F374*H376</f>
        <v>5.3491540634541437E-2</v>
      </c>
    </row>
    <row r="375" spans="1:9">
      <c r="C375" s="20" t="s">
        <v>229</v>
      </c>
      <c r="D375" s="20"/>
      <c r="E375" s="18">
        <f>G375*E373</f>
        <v>21.35310344827586</v>
      </c>
      <c r="F375" s="18">
        <f>E375*(365.25/7)</f>
        <v>1114.1744334975369</v>
      </c>
      <c r="G375" s="18">
        <v>0.77931034482758621</v>
      </c>
      <c r="I375" s="18">
        <f>F375*H376</f>
        <v>0.19498529328074779</v>
      </c>
    </row>
    <row r="376" spans="1:9">
      <c r="C376" s="20"/>
      <c r="D376" s="31" t="s">
        <v>120</v>
      </c>
      <c r="H376" s="19">
        <f>B485</f>
        <v>1.7500427887998099E-4</v>
      </c>
      <c r="I376" s="33"/>
    </row>
    <row r="377" spans="1:9" s="20" customFormat="1">
      <c r="B377" s="20" t="s">
        <v>230</v>
      </c>
      <c r="E377" s="20">
        <f>E57</f>
        <v>61.2</v>
      </c>
      <c r="F377" s="20">
        <f>E377*(365.25/7)</f>
        <v>3193.3285714285716</v>
      </c>
      <c r="G377" s="20">
        <v>0.99760191846522783</v>
      </c>
      <c r="H377" s="30"/>
      <c r="I377" s="20">
        <f>SUM(I378,I380,I381,I382,I383,I384,I385)</f>
        <v>0.13073845342855753</v>
      </c>
    </row>
    <row r="378" spans="1:9">
      <c r="A378" s="18"/>
      <c r="C378" s="20" t="s">
        <v>231</v>
      </c>
      <c r="D378" s="20"/>
      <c r="E378" s="18">
        <f>G378*E377</f>
        <v>10.126618705035972</v>
      </c>
      <c r="F378" s="18">
        <f>E378*(365.25/7)</f>
        <v>528.39249743062692</v>
      </c>
      <c r="G378" s="18">
        <v>0.16546762589928057</v>
      </c>
      <c r="I378" s="18">
        <f>F378*H379</f>
        <v>2.0924632832846294E-2</v>
      </c>
    </row>
    <row r="379" spans="1:9">
      <c r="A379" s="18"/>
      <c r="C379" s="20"/>
      <c r="D379" s="3" t="s">
        <v>231</v>
      </c>
      <c r="H379" s="19">
        <f>B524</f>
        <v>3.9600548710655201E-5</v>
      </c>
    </row>
    <row r="380" spans="1:9">
      <c r="A380" s="18"/>
      <c r="C380" s="20" t="s">
        <v>232</v>
      </c>
      <c r="D380" s="20"/>
      <c r="E380" s="18">
        <f>G380*E377</f>
        <v>3.9625899280575543</v>
      </c>
      <c r="F380" s="18">
        <f t="shared" ref="F380:F385" si="2">E380*(365.25/7)</f>
        <v>206.76228160328881</v>
      </c>
      <c r="G380" s="18">
        <v>6.4748201438848921E-2</v>
      </c>
      <c r="I380" s="18">
        <f>F380*H386</f>
        <v>8.5445912279083682E-3</v>
      </c>
    </row>
    <row r="381" spans="1:9">
      <c r="A381" s="18"/>
      <c r="C381" s="20" t="s">
        <v>233</v>
      </c>
      <c r="D381" s="20"/>
      <c r="E381" s="18">
        <f>G381*E377</f>
        <v>3.0820143884892088</v>
      </c>
      <c r="F381" s="18">
        <f t="shared" si="2"/>
        <v>160.8151079136691</v>
      </c>
      <c r="G381" s="18">
        <v>5.0359712230215826E-2</v>
      </c>
      <c r="I381" s="18">
        <f>F381*H386</f>
        <v>6.6457931772620649E-3</v>
      </c>
    </row>
    <row r="382" spans="1:9">
      <c r="A382" s="18"/>
      <c r="C382" s="20" t="s">
        <v>234</v>
      </c>
      <c r="D382" s="20"/>
      <c r="E382" s="18">
        <f>G382*E377</f>
        <v>10.126618705035972</v>
      </c>
      <c r="F382" s="18">
        <f t="shared" si="2"/>
        <v>528.39249743062692</v>
      </c>
      <c r="G382" s="18">
        <v>0.16546762589928057</v>
      </c>
      <c r="I382" s="18">
        <f>F382*$H$386</f>
        <v>2.1836177582432493E-2</v>
      </c>
    </row>
    <row r="383" spans="1:9">
      <c r="A383" s="18"/>
      <c r="C383" s="20" t="s">
        <v>235</v>
      </c>
      <c r="D383" s="20"/>
      <c r="E383" s="18">
        <f>G383*E377</f>
        <v>13.355395683453237</v>
      </c>
      <c r="F383" s="18">
        <f t="shared" si="2"/>
        <v>696.86546762589933</v>
      </c>
      <c r="G383" s="18">
        <v>0.21822541966426856</v>
      </c>
      <c r="I383" s="18">
        <f>F383*H386</f>
        <v>2.8798437101468944E-2</v>
      </c>
    </row>
    <row r="384" spans="1:9">
      <c r="A384" s="18"/>
      <c r="C384" s="20" t="s">
        <v>236</v>
      </c>
      <c r="D384" s="20"/>
      <c r="E384" s="18">
        <f>G384*E377</f>
        <v>16.584172661870504</v>
      </c>
      <c r="F384" s="18">
        <f t="shared" si="2"/>
        <v>865.33843782117174</v>
      </c>
      <c r="G384" s="18">
        <v>0.27098321342925658</v>
      </c>
      <c r="I384" s="18">
        <f>F384*H386</f>
        <v>3.5760696620505392E-2</v>
      </c>
    </row>
    <row r="385" spans="1:9">
      <c r="A385" s="18"/>
      <c r="C385" s="20" t="s">
        <v>237</v>
      </c>
      <c r="D385" s="20"/>
      <c r="E385" s="18">
        <f>G385*E377</f>
        <v>3.8158273381294965</v>
      </c>
      <c r="F385" s="18">
        <f t="shared" si="2"/>
        <v>199.10441932168553</v>
      </c>
      <c r="G385" s="18">
        <v>6.235011990407674E-2</v>
      </c>
      <c r="I385" s="18">
        <f>F385*H386</f>
        <v>8.2281248861339838E-3</v>
      </c>
    </row>
    <row r="386" spans="1:9">
      <c r="A386" s="18"/>
      <c r="C386" s="20"/>
      <c r="D386" s="3" t="s">
        <v>238</v>
      </c>
      <c r="H386" s="19">
        <f>B525</f>
        <v>4.1325676819056998E-5</v>
      </c>
    </row>
    <row r="387" spans="1:9" s="20" customFormat="1">
      <c r="B387" s="20" t="s">
        <v>239</v>
      </c>
      <c r="E387" s="20">
        <f>E58</f>
        <v>8</v>
      </c>
      <c r="F387" s="20">
        <f>E387*(365.25/7)</f>
        <v>417.42857142857144</v>
      </c>
      <c r="G387" s="20">
        <v>1</v>
      </c>
      <c r="H387" s="30"/>
      <c r="I387" s="20">
        <f>F387*H390</f>
        <v>1.6093014731826075E-2</v>
      </c>
    </row>
    <row r="388" spans="1:9">
      <c r="A388" s="18"/>
      <c r="C388" s="20" t="s">
        <v>240</v>
      </c>
      <c r="D388" s="20"/>
      <c r="E388" s="18">
        <f>G388*E387</f>
        <v>8</v>
      </c>
      <c r="F388" s="18">
        <f>E388*(365.25/7)</f>
        <v>417.42857142857144</v>
      </c>
      <c r="G388" s="18">
        <v>1</v>
      </c>
    </row>
    <row r="389" spans="1:9">
      <c r="A389" s="18"/>
      <c r="C389" s="20" t="s">
        <v>241</v>
      </c>
      <c r="D389" s="20"/>
      <c r="E389" s="18" t="s">
        <v>242</v>
      </c>
      <c r="F389" s="18" t="e">
        <f>E389*(365.25/7)</f>
        <v>#VALUE!</v>
      </c>
    </row>
    <row r="390" spans="1:9">
      <c r="A390" s="18"/>
      <c r="C390" s="20"/>
      <c r="D390" s="31" t="s">
        <v>243</v>
      </c>
      <c r="H390" s="19">
        <f>B523</f>
        <v>3.8552738919501202E-5</v>
      </c>
    </row>
    <row r="391" spans="1:9" s="20" customFormat="1">
      <c r="B391" s="20" t="s">
        <v>244</v>
      </c>
      <c r="E391" s="20">
        <f>E400-SUM(E364,E373,E377,E387)</f>
        <v>13.699999999999989</v>
      </c>
      <c r="F391" s="20">
        <f>E391*(365.25/7)</f>
        <v>714.84642857142796</v>
      </c>
      <c r="G391" s="20">
        <v>1</v>
      </c>
      <c r="H391" s="30"/>
      <c r="I391" s="20">
        <f>SUM(I392,I394,I398)</f>
        <v>5.788029890941894E-2</v>
      </c>
    </row>
    <row r="392" spans="1:9">
      <c r="A392" s="18"/>
      <c r="C392" s="20" t="s">
        <v>245</v>
      </c>
      <c r="D392" s="20"/>
      <c r="E392" s="18">
        <f>G392*E391</f>
        <v>2.537037037037035</v>
      </c>
      <c r="F392" s="18">
        <f>E392*(365.25/7)</f>
        <v>132.37896825396814</v>
      </c>
      <c r="G392" s="18">
        <v>0.1851851851851852</v>
      </c>
      <c r="I392" s="18">
        <f>F392*H393</f>
        <v>1.3034116528930037E-2</v>
      </c>
    </row>
    <row r="393" spans="1:9">
      <c r="A393" s="18"/>
      <c r="C393" s="20"/>
      <c r="D393" s="31" t="s">
        <v>246</v>
      </c>
      <c r="H393" s="19">
        <f>B557</f>
        <v>9.8460629364659905E-5</v>
      </c>
    </row>
    <row r="394" spans="1:9">
      <c r="C394" s="20" t="s">
        <v>247</v>
      </c>
      <c r="D394" s="20"/>
      <c r="E394" s="18">
        <f>G394*E391</f>
        <v>2.8753086419753067</v>
      </c>
      <c r="F394" s="18">
        <f>E394*(365.25/7)</f>
        <v>150.02949735449727</v>
      </c>
      <c r="G394" s="18">
        <v>0.20987654320987656</v>
      </c>
      <c r="I394" s="18">
        <f>F394*H395</f>
        <v>1.1551289401035022E-2</v>
      </c>
    </row>
    <row r="395" spans="1:9">
      <c r="C395" s="20"/>
      <c r="D395" s="31" t="s">
        <v>196</v>
      </c>
      <c r="H395" s="19">
        <f>B536</f>
        <v>7.6993455318596804E-5</v>
      </c>
    </row>
    <row r="396" spans="1:9">
      <c r="C396" s="20" t="s">
        <v>248</v>
      </c>
      <c r="D396" s="32">
        <f>F391-SUM(F392,F394,F398)</f>
        <v>0</v>
      </c>
      <c r="E396" s="18" t="s">
        <v>41</v>
      </c>
      <c r="F396" s="18" t="e">
        <f>E396*(365.25/7)</f>
        <v>#VALUE!</v>
      </c>
      <c r="G396" s="18">
        <v>0</v>
      </c>
      <c r="I396" s="18">
        <v>0</v>
      </c>
    </row>
    <row r="397" spans="1:9">
      <c r="C397" s="20"/>
      <c r="D397" s="31" t="s">
        <v>248</v>
      </c>
      <c r="H397" s="19">
        <f>B531</f>
        <v>1.15280506405685E-4</v>
      </c>
    </row>
    <row r="398" spans="1:9">
      <c r="C398" s="20" t="s">
        <v>249</v>
      </c>
      <c r="D398" s="20"/>
      <c r="E398" s="18">
        <f>G398*E391</f>
        <v>8.287654320987647</v>
      </c>
      <c r="F398" s="18">
        <f>E398*(365.25/7)</f>
        <v>432.43796296296262</v>
      </c>
      <c r="G398" s="18">
        <v>0.60493827160493829</v>
      </c>
      <c r="I398" s="18">
        <f>F398*H399</f>
        <v>3.3294892979453879E-2</v>
      </c>
    </row>
    <row r="399" spans="1:9">
      <c r="C399" s="20"/>
      <c r="D399" s="31" t="s">
        <v>196</v>
      </c>
      <c r="H399" s="19">
        <f>B536</f>
        <v>7.6993455318596804E-5</v>
      </c>
    </row>
    <row r="400" spans="1:9" s="25" customFormat="1">
      <c r="A400" s="25" t="s">
        <v>250</v>
      </c>
      <c r="E400" s="25">
        <f>E53</f>
        <v>145.6</v>
      </c>
      <c r="F400" s="25">
        <f>E400*(365.25/7)</f>
        <v>7597.2</v>
      </c>
      <c r="H400" s="27"/>
      <c r="I400" s="25">
        <f>SUM(I364,I371,I373,I377,I387,I391)</f>
        <v>0.57222950861916255</v>
      </c>
    </row>
    <row r="401" spans="1:9">
      <c r="C401" s="20"/>
      <c r="D401" s="20"/>
      <c r="F401" s="20"/>
    </row>
    <row r="402" spans="1:9" s="20" customFormat="1">
      <c r="A402" s="20" t="s">
        <v>251</v>
      </c>
      <c r="H402" s="30"/>
    </row>
    <row r="403" spans="1:9" s="20" customFormat="1">
      <c r="B403" s="20" t="s">
        <v>252</v>
      </c>
      <c r="E403" s="20">
        <f>E61</f>
        <v>141.9</v>
      </c>
      <c r="F403" s="20">
        <f>E403*(365.25/7)</f>
        <v>7404.1392857142864</v>
      </c>
      <c r="G403" s="20">
        <v>0.9659574468085107</v>
      </c>
      <c r="H403" s="30"/>
      <c r="I403" s="20">
        <f>F403*H408</f>
        <v>0.28544984880576502</v>
      </c>
    </row>
    <row r="404" spans="1:9">
      <c r="C404" s="20" t="s">
        <v>253</v>
      </c>
      <c r="D404" s="20"/>
      <c r="E404" s="18">
        <f>G404*E403</f>
        <v>130.62851063829788</v>
      </c>
      <c r="F404" s="18">
        <f>E404*(365.25/7)</f>
        <v>6816.009072948329</v>
      </c>
      <c r="G404" s="18">
        <v>0.92056737588652493</v>
      </c>
    </row>
    <row r="405" spans="1:9">
      <c r="C405" s="20" t="s">
        <v>254</v>
      </c>
      <c r="D405" s="20"/>
      <c r="E405" s="18">
        <f>G405*E403</f>
        <v>6.440851063829788</v>
      </c>
      <c r="F405" s="18">
        <f>E405*(365.25/7)</f>
        <v>336.07440729483289</v>
      </c>
      <c r="G405" s="18">
        <v>4.5390070921985819E-2</v>
      </c>
    </row>
    <row r="406" spans="1:9">
      <c r="C406" s="20" t="s">
        <v>255</v>
      </c>
      <c r="D406" s="20"/>
      <c r="E406" s="18" t="s">
        <v>41</v>
      </c>
      <c r="F406" s="18" t="e">
        <f>E406*(365.25/7)</f>
        <v>#VALUE!</v>
      </c>
      <c r="G406" s="18">
        <v>3.40425531914893E-2</v>
      </c>
    </row>
    <row r="407" spans="1:9">
      <c r="C407" s="20" t="s">
        <v>256</v>
      </c>
      <c r="D407" s="20"/>
      <c r="E407" s="18">
        <f>G407*E403</f>
        <v>4.4280851063829791</v>
      </c>
      <c r="F407" s="18">
        <f>E407*(365.25/7)</f>
        <v>231.05115501519759</v>
      </c>
      <c r="G407" s="18">
        <v>3.1205673758865252E-2</v>
      </c>
    </row>
    <row r="408" spans="1:9">
      <c r="C408" s="20"/>
      <c r="D408" s="31" t="s">
        <v>243</v>
      </c>
      <c r="H408" s="19">
        <f>B523</f>
        <v>3.8552738919501202E-5</v>
      </c>
    </row>
    <row r="409" spans="1:9" s="20" customFormat="1">
      <c r="B409" s="20" t="s">
        <v>257</v>
      </c>
      <c r="E409" s="20">
        <f>E62</f>
        <v>24</v>
      </c>
      <c r="F409" s="20">
        <f>E409*(365.25/7)</f>
        <v>1252.2857142857142</v>
      </c>
      <c r="G409" s="20">
        <v>1</v>
      </c>
      <c r="H409" s="30"/>
      <c r="I409" s="20">
        <f>F409*H411</f>
        <v>4.8279044195478217E-2</v>
      </c>
    </row>
    <row r="410" spans="1:9">
      <c r="C410" s="20" t="s">
        <v>257</v>
      </c>
      <c r="D410" s="20"/>
      <c r="E410" s="18">
        <f>G410*E409</f>
        <v>24</v>
      </c>
      <c r="F410" s="18">
        <f>E410*(365.25/7)</f>
        <v>1252.2857142857142</v>
      </c>
      <c r="G410" s="18">
        <v>1</v>
      </c>
    </row>
    <row r="411" spans="1:9">
      <c r="C411" s="20"/>
      <c r="D411" s="31" t="s">
        <v>243</v>
      </c>
      <c r="H411" s="19">
        <f>B523</f>
        <v>3.8552738919501202E-5</v>
      </c>
    </row>
    <row r="412" spans="1:9" s="20" customFormat="1">
      <c r="B412" s="20" t="s">
        <v>258</v>
      </c>
      <c r="E412" s="20">
        <f>E63</f>
        <v>4.4000000000000004</v>
      </c>
      <c r="F412" s="20">
        <f>E412*(365.25/7)</f>
        <v>229.58571428571432</v>
      </c>
      <c r="G412" s="20">
        <v>1</v>
      </c>
      <c r="H412" s="30"/>
      <c r="I412" s="20">
        <f>0</f>
        <v>0</v>
      </c>
    </row>
    <row r="413" spans="1:9">
      <c r="C413" s="20" t="s">
        <v>258</v>
      </c>
      <c r="D413" s="20"/>
      <c r="E413" s="18">
        <f>G413*E412</f>
        <v>4.4000000000000004</v>
      </c>
      <c r="F413" s="18">
        <f>E413*(365.25/7)</f>
        <v>229.58571428571432</v>
      </c>
      <c r="G413" s="18">
        <v>1</v>
      </c>
    </row>
    <row r="414" spans="1:9" s="20" customFormat="1">
      <c r="B414" s="20" t="s">
        <v>259</v>
      </c>
      <c r="E414" s="20">
        <f>E424-SUM(E418,E412,E409,E403)</f>
        <v>1.9000000000000057</v>
      </c>
      <c r="F414" s="20">
        <f>E414*(365.25/7)</f>
        <v>99.139285714286018</v>
      </c>
      <c r="G414" s="20">
        <v>1</v>
      </c>
      <c r="H414" s="30"/>
      <c r="I414" s="20">
        <f>F414*AVERAGE(H416:H417)</f>
        <v>1.1448804073614628E-2</v>
      </c>
    </row>
    <row r="415" spans="1:9">
      <c r="C415" s="20" t="s">
        <v>259</v>
      </c>
      <c r="D415" s="20"/>
      <c r="E415" s="18">
        <f>G415*E414</f>
        <v>1.9000000000000057</v>
      </c>
      <c r="F415" s="18">
        <f>E415*(365.25/7)</f>
        <v>99.139285714286018</v>
      </c>
      <c r="G415" s="18">
        <v>1</v>
      </c>
    </row>
    <row r="416" spans="1:9">
      <c r="C416" s="20"/>
      <c r="D416" s="1" t="s">
        <v>90</v>
      </c>
      <c r="H416" s="19">
        <f>B541</f>
        <v>1.5141898909884401E-4</v>
      </c>
    </row>
    <row r="417" spans="1:12">
      <c r="C417" s="20"/>
      <c r="D417" s="1" t="s">
        <v>260</v>
      </c>
      <c r="H417" s="19">
        <f>B542</f>
        <v>7.9545032703964901E-5</v>
      </c>
    </row>
    <row r="418" spans="1:12" s="20" customFormat="1">
      <c r="B418" s="20" t="s">
        <v>261</v>
      </c>
      <c r="E418" s="20">
        <f>E65</f>
        <v>12.9</v>
      </c>
      <c r="F418" s="20">
        <f>E418*(365.25/7)</f>
        <v>673.10357142857151</v>
      </c>
      <c r="G418" s="20">
        <v>1</v>
      </c>
      <c r="H418" s="30"/>
      <c r="I418" s="20">
        <f>F418*AVERAGE(H420:H422)</f>
        <v>0.47876877105858229</v>
      </c>
    </row>
    <row r="419" spans="1:12">
      <c r="C419" s="20" t="s">
        <v>261</v>
      </c>
      <c r="D419" s="20"/>
      <c r="E419" s="18">
        <f>G419*E418</f>
        <v>12.9</v>
      </c>
      <c r="F419" s="18">
        <f>E419*(365.25/7)</f>
        <v>673.10357142857151</v>
      </c>
      <c r="G419" s="18">
        <v>1</v>
      </c>
    </row>
    <row r="420" spans="1:12">
      <c r="C420" s="20"/>
      <c r="D420" s="3" t="s">
        <v>194</v>
      </c>
      <c r="H420" s="19">
        <f>B552</f>
        <v>7.83164098367817E-5</v>
      </c>
    </row>
    <row r="421" spans="1:12">
      <c r="C421" s="20"/>
      <c r="D421" s="29" t="s">
        <v>153</v>
      </c>
      <c r="H421" s="19">
        <f>B511</f>
        <v>1.8306230266686399E-3</v>
      </c>
    </row>
    <row r="422" spans="1:12">
      <c r="C422" s="20"/>
      <c r="D422" s="28" t="s">
        <v>262</v>
      </c>
      <c r="F422" s="20"/>
      <c r="H422" s="19">
        <f>B510</f>
        <v>2.2491688835017299E-4</v>
      </c>
    </row>
    <row r="423" spans="1:12">
      <c r="C423" s="20"/>
      <c r="D423" s="20"/>
    </row>
    <row r="424" spans="1:12" s="25" customFormat="1">
      <c r="A424" s="25" t="s">
        <v>263</v>
      </c>
      <c r="E424" s="25">
        <f>E60</f>
        <v>185.1</v>
      </c>
      <c r="F424" s="25">
        <f>E424*(365.25/7)</f>
        <v>9658.2535714285714</v>
      </c>
      <c r="H424" s="27"/>
      <c r="I424" s="25">
        <f>SUM(I403,I409,I412,I414,I418)</f>
        <v>0.82394646813344019</v>
      </c>
    </row>
    <row r="425" spans="1:12">
      <c r="F425" s="20"/>
    </row>
    <row r="426" spans="1:12" s="25" customFormat="1">
      <c r="A426" s="25" t="s">
        <v>264</v>
      </c>
      <c r="E426" s="25">
        <v>0</v>
      </c>
      <c r="F426" s="25">
        <f>E426*(365.25/7)</f>
        <v>0</v>
      </c>
      <c r="H426" s="27"/>
      <c r="I426" s="25">
        <f>0</f>
        <v>0</v>
      </c>
    </row>
    <row r="427" spans="1:12">
      <c r="F427" s="20"/>
    </row>
    <row r="428" spans="1:12" s="25" customFormat="1">
      <c r="A428" s="25" t="s">
        <v>265</v>
      </c>
      <c r="E428" s="25">
        <f>E3</f>
        <v>1481.2</v>
      </c>
      <c r="F428" s="25">
        <f>E428*(365.25/7)</f>
        <v>77286.900000000009</v>
      </c>
      <c r="H428" s="27"/>
      <c r="I428" s="26">
        <f>SUM(I424,I400,I361,I346,I301,I289,I251,I234,I200,I154,I135,I122)</f>
        <v>28.533231073792486</v>
      </c>
    </row>
    <row r="431" spans="1:12" s="21" customFormat="1">
      <c r="A431" s="20" t="s">
        <v>266</v>
      </c>
      <c r="B431" s="20" t="s">
        <v>381</v>
      </c>
      <c r="C431" s="20" t="s">
        <v>296</v>
      </c>
      <c r="D431" s="18"/>
      <c r="E431" s="18"/>
      <c r="F431" s="18"/>
      <c r="G431" s="18"/>
      <c r="H431" s="19"/>
      <c r="I431" s="18"/>
      <c r="J431" s="18"/>
      <c r="K431" s="18"/>
      <c r="L431" s="18"/>
    </row>
    <row r="432" spans="1:12" s="21" customFormat="1">
      <c r="A432" s="20" t="s">
        <v>268</v>
      </c>
      <c r="B432" s="18">
        <f>I122</f>
        <v>9.0501576250888451</v>
      </c>
      <c r="C432" s="18">
        <v>6.2886743059876515</v>
      </c>
      <c r="D432" s="18"/>
      <c r="E432" s="18"/>
      <c r="F432" s="18"/>
      <c r="G432" s="18"/>
      <c r="H432" s="19"/>
      <c r="I432" s="18"/>
      <c r="J432" s="18"/>
      <c r="K432" s="18"/>
      <c r="L432" s="18"/>
    </row>
    <row r="433" spans="1:12" s="21" customFormat="1">
      <c r="A433" s="20" t="s">
        <v>269</v>
      </c>
      <c r="B433" s="18">
        <f>I135</f>
        <v>0.70220645315362107</v>
      </c>
      <c r="C433" s="18">
        <v>0.47695342000370855</v>
      </c>
      <c r="D433" s="18"/>
      <c r="E433" s="18"/>
      <c r="F433" s="18"/>
      <c r="G433" s="18"/>
      <c r="H433" s="19"/>
      <c r="I433" s="18"/>
      <c r="J433" s="18"/>
      <c r="K433" s="18"/>
      <c r="L433" s="18"/>
    </row>
    <row r="434" spans="1:12" s="21" customFormat="1">
      <c r="A434" s="20" t="s">
        <v>270</v>
      </c>
      <c r="B434" s="18">
        <f>I154</f>
        <v>0.69321047961055904</v>
      </c>
      <c r="C434" s="18">
        <v>1.0573878879794114</v>
      </c>
      <c r="D434" s="18"/>
      <c r="E434" s="18"/>
      <c r="F434" s="18"/>
      <c r="G434" s="18"/>
      <c r="H434" s="19"/>
      <c r="I434" s="18"/>
      <c r="J434" s="18"/>
      <c r="K434" s="18"/>
      <c r="L434" s="18"/>
    </row>
    <row r="435" spans="1:12" s="21" customFormat="1">
      <c r="A435" s="20" t="s">
        <v>271</v>
      </c>
      <c r="B435" s="18">
        <f>I200</f>
        <v>6.2905065842039249</v>
      </c>
      <c r="C435" s="18">
        <v>4.6912706630914327</v>
      </c>
      <c r="D435" s="18"/>
      <c r="E435" s="18"/>
      <c r="F435" s="18"/>
      <c r="G435" s="18"/>
      <c r="H435" s="19"/>
      <c r="I435" s="18"/>
      <c r="J435" s="18"/>
      <c r="K435" s="18"/>
      <c r="L435" s="18"/>
    </row>
    <row r="436" spans="1:12" s="21" customFormat="1">
      <c r="A436" s="20" t="s">
        <v>272</v>
      </c>
      <c r="B436" s="18">
        <f>I234</f>
        <v>0.75462039090751509</v>
      </c>
      <c r="C436" s="18">
        <v>0.76488209601336243</v>
      </c>
      <c r="D436" s="18"/>
      <c r="E436" s="18"/>
      <c r="F436" s="18"/>
      <c r="G436" s="18"/>
      <c r="H436" s="19"/>
      <c r="I436" s="18"/>
      <c r="J436" s="18"/>
      <c r="K436" s="18"/>
      <c r="L436" s="18"/>
    </row>
    <row r="437" spans="1:12" s="21" customFormat="1">
      <c r="A437" s="20" t="s">
        <v>273</v>
      </c>
      <c r="B437" s="18">
        <f>I251</f>
        <v>0.1564579739166187</v>
      </c>
      <c r="C437" s="18">
        <v>0.12964111787169974</v>
      </c>
      <c r="D437" s="18"/>
      <c r="E437" s="18"/>
      <c r="F437" s="18"/>
      <c r="G437" s="18"/>
      <c r="H437" s="19"/>
      <c r="I437" s="18"/>
      <c r="J437" s="18"/>
      <c r="K437" s="18"/>
      <c r="L437" s="18"/>
    </row>
    <row r="438" spans="1:12" s="21" customFormat="1">
      <c r="A438" s="20" t="s">
        <v>274</v>
      </c>
      <c r="B438" s="18">
        <f>I289</f>
        <v>7.854784373880328</v>
      </c>
      <c r="C438" s="18">
        <v>5.3098370841474249</v>
      </c>
      <c r="D438" s="18"/>
      <c r="E438" s="18"/>
      <c r="F438" s="20"/>
      <c r="G438" s="23"/>
      <c r="H438" s="19"/>
      <c r="I438" s="18"/>
      <c r="J438" s="18"/>
      <c r="K438" s="18"/>
      <c r="L438" s="18"/>
    </row>
    <row r="439" spans="1:12" s="21" customFormat="1">
      <c r="A439" s="20" t="s">
        <v>276</v>
      </c>
      <c r="B439" s="18">
        <f>I301</f>
        <v>0.13174644935024929</v>
      </c>
      <c r="C439" s="18">
        <v>9.1876635640713952E-2</v>
      </c>
      <c r="D439" s="18"/>
      <c r="E439" s="18"/>
      <c r="F439" s="18"/>
      <c r="G439" s="18"/>
      <c r="H439" s="19"/>
      <c r="I439" s="18"/>
      <c r="J439" s="18"/>
      <c r="K439" s="18"/>
      <c r="L439" s="18"/>
    </row>
    <row r="440" spans="1:12" s="21" customFormat="1">
      <c r="A440" s="20" t="s">
        <v>277</v>
      </c>
      <c r="B440" s="21">
        <f>I346</f>
        <v>1.5033647669282229</v>
      </c>
      <c r="C440" s="18">
        <v>0.96542231057705852</v>
      </c>
      <c r="D440" s="18"/>
      <c r="E440" s="18"/>
      <c r="F440" s="18"/>
      <c r="G440" s="18"/>
      <c r="H440" s="19"/>
      <c r="I440" s="18"/>
      <c r="J440" s="18"/>
      <c r="K440" s="18"/>
      <c r="L440" s="18"/>
    </row>
    <row r="441" spans="1:12" s="21" customFormat="1">
      <c r="A441" s="20" t="s">
        <v>278</v>
      </c>
      <c r="B441" s="21">
        <f>I361</f>
        <v>0</v>
      </c>
      <c r="C441" s="18">
        <v>0</v>
      </c>
      <c r="D441" s="18"/>
      <c r="E441" s="18"/>
      <c r="F441" s="18"/>
      <c r="G441" s="18"/>
      <c r="H441" s="19"/>
      <c r="I441" s="18"/>
      <c r="J441" s="18"/>
      <c r="K441" s="18"/>
      <c r="L441" s="18"/>
    </row>
    <row r="442" spans="1:12" s="21" customFormat="1">
      <c r="A442" s="20" t="s">
        <v>279</v>
      </c>
      <c r="B442" s="18">
        <f>I400</f>
        <v>0.57222950861916255</v>
      </c>
      <c r="C442" s="18">
        <v>0.33607349339647852</v>
      </c>
      <c r="D442" s="18"/>
      <c r="E442" s="18"/>
      <c r="F442" s="18"/>
      <c r="G442" s="18"/>
      <c r="H442" s="19"/>
      <c r="I442" s="18"/>
      <c r="J442" s="18"/>
      <c r="K442" s="18"/>
      <c r="L442" s="18"/>
    </row>
    <row r="443" spans="1:12" s="21" customFormat="1">
      <c r="A443" s="20" t="s">
        <v>280</v>
      </c>
      <c r="B443" s="18">
        <f>I424</f>
        <v>0.82394646813344019</v>
      </c>
      <c r="C443" s="18">
        <v>0.44752421922903396</v>
      </c>
      <c r="D443" s="18"/>
      <c r="E443" s="18"/>
      <c r="F443" s="18"/>
      <c r="G443" s="18"/>
      <c r="H443" s="19"/>
      <c r="I443" s="18"/>
      <c r="J443" s="18"/>
      <c r="K443" s="18"/>
      <c r="L443" s="18"/>
    </row>
    <row r="444" spans="1:12" s="21" customFormat="1">
      <c r="A444" s="20" t="s">
        <v>281</v>
      </c>
      <c r="B444" s="20">
        <f>SUM(B432:B443)</f>
        <v>28.533231073792489</v>
      </c>
      <c r="C444" s="20">
        <v>20.559543233937976</v>
      </c>
      <c r="D444" s="18"/>
      <c r="E444" s="18"/>
      <c r="F444" s="18"/>
      <c r="G444" s="18"/>
      <c r="H444" s="19"/>
      <c r="I444" s="18"/>
      <c r="J444" s="18"/>
      <c r="K444" s="18"/>
      <c r="L444" s="18"/>
    </row>
    <row r="450" spans="1:2">
      <c r="A450" s="24" t="s">
        <v>378</v>
      </c>
      <c r="B450" s="23"/>
    </row>
    <row r="451" spans="1:2">
      <c r="A451" s="24" t="s">
        <v>377</v>
      </c>
      <c r="B451" s="23" t="s">
        <v>376</v>
      </c>
    </row>
    <row r="452" spans="1:2" ht="15">
      <c r="A452" s="22" t="s">
        <v>14</v>
      </c>
      <c r="B452" s="97">
        <v>2.09658137894879E-3</v>
      </c>
    </row>
    <row r="453" spans="1:2" ht="15">
      <c r="A453" s="22" t="s">
        <v>18</v>
      </c>
      <c r="B453" s="98">
        <v>3.4850447505856098E-3</v>
      </c>
    </row>
    <row r="454" spans="1:2" ht="15">
      <c r="A454" s="22" t="s">
        <v>27</v>
      </c>
      <c r="B454" s="98">
        <v>2.9799597648393701E-3</v>
      </c>
    </row>
    <row r="455" spans="1:2" ht="15">
      <c r="A455" s="22" t="s">
        <v>19</v>
      </c>
      <c r="B455" s="98">
        <v>4.2646215314859999E-4</v>
      </c>
    </row>
    <row r="456" spans="1:2" ht="15">
      <c r="A456" s="22" t="s">
        <v>375</v>
      </c>
      <c r="B456" s="98">
        <v>3.16221760814616E-4</v>
      </c>
    </row>
    <row r="457" spans="1:2" ht="15">
      <c r="A457" s="22" t="s">
        <v>22</v>
      </c>
      <c r="B457" s="98">
        <v>6.0573063602221001E-4</v>
      </c>
    </row>
    <row r="458" spans="1:2" ht="15">
      <c r="A458" s="22" t="s">
        <v>374</v>
      </c>
      <c r="B458" s="98">
        <v>3.5003863958942E-4</v>
      </c>
    </row>
    <row r="459" spans="1:2" ht="15">
      <c r="A459" s="22" t="s">
        <v>99</v>
      </c>
      <c r="B459" s="98">
        <v>2.8212241306802699E-4</v>
      </c>
    </row>
    <row r="460" spans="1:2" ht="15">
      <c r="A460" s="22" t="s">
        <v>373</v>
      </c>
      <c r="B460" s="98">
        <v>1.6379629463826999E-4</v>
      </c>
    </row>
    <row r="461" spans="1:2" ht="15">
      <c r="A461" s="22" t="s">
        <v>372</v>
      </c>
      <c r="B461" s="98">
        <v>3.04128858030873E-4</v>
      </c>
    </row>
    <row r="462" spans="1:2" ht="15">
      <c r="A462" s="22" t="s">
        <v>371</v>
      </c>
      <c r="B462" s="98">
        <v>2.1426823891906201E-4</v>
      </c>
    </row>
    <row r="463" spans="1:2" ht="15">
      <c r="A463" s="22" t="s">
        <v>20</v>
      </c>
      <c r="B463" s="98">
        <v>2.5044528042333499E-3</v>
      </c>
    </row>
    <row r="464" spans="1:2" ht="15">
      <c r="A464" s="22" t="s">
        <v>23</v>
      </c>
      <c r="B464" s="98">
        <v>3.7284776082494302E-4</v>
      </c>
    </row>
    <row r="465" spans="1:2" ht="15">
      <c r="A465" s="22" t="s">
        <v>28</v>
      </c>
      <c r="B465" s="98">
        <v>1.7835862330489701E-3</v>
      </c>
    </row>
    <row r="466" spans="1:2" ht="15">
      <c r="A466" s="22" t="s">
        <v>15</v>
      </c>
      <c r="B466" s="98">
        <v>4.00513731321467E-4</v>
      </c>
    </row>
    <row r="467" spans="1:2" ht="15">
      <c r="A467" s="22" t="s">
        <v>36</v>
      </c>
      <c r="B467" s="98">
        <v>3.0795779023961499E-4</v>
      </c>
    </row>
    <row r="468" spans="1:2" ht="15">
      <c r="A468" s="22" t="s">
        <v>67</v>
      </c>
      <c r="B468" s="98">
        <v>2.5698777452277098E-4</v>
      </c>
    </row>
    <row r="469" spans="1:2" ht="15">
      <c r="A469" s="22" t="s">
        <v>68</v>
      </c>
      <c r="B469" s="98">
        <v>2.3781103369882801E-4</v>
      </c>
    </row>
    <row r="470" spans="1:2" ht="15">
      <c r="A470" s="22" t="s">
        <v>79</v>
      </c>
      <c r="B470" s="98">
        <v>2.8510464047079402E-4</v>
      </c>
    </row>
    <row r="471" spans="1:2" ht="15">
      <c r="A471" s="22" t="s">
        <v>204</v>
      </c>
      <c r="B471" s="98">
        <v>4.2429469718917702E-4</v>
      </c>
    </row>
    <row r="472" spans="1:2" ht="15">
      <c r="A472" s="22" t="s">
        <v>370</v>
      </c>
      <c r="B472" s="98">
        <v>2.3537496975131701E-4</v>
      </c>
    </row>
    <row r="473" spans="1:2" ht="15">
      <c r="A473" s="22" t="s">
        <v>101</v>
      </c>
      <c r="B473" s="98">
        <v>2.2101685648552401E-4</v>
      </c>
    </row>
    <row r="474" spans="1:2" ht="15">
      <c r="A474" s="22" t="s">
        <v>369</v>
      </c>
      <c r="B474" s="98">
        <v>1.30914005197196E-3</v>
      </c>
    </row>
    <row r="475" spans="1:2" ht="15">
      <c r="A475" s="22" t="s">
        <v>188</v>
      </c>
      <c r="B475" s="98">
        <v>4.5210121164281699E-4</v>
      </c>
    </row>
    <row r="476" spans="1:2" ht="15">
      <c r="A476" s="22" t="s">
        <v>126</v>
      </c>
      <c r="B476" s="98">
        <v>1.8093957755303699E-4</v>
      </c>
    </row>
    <row r="477" spans="1:2" ht="15">
      <c r="A477" s="22" t="s">
        <v>368</v>
      </c>
      <c r="B477" s="98">
        <v>2.0134941272049499E-4</v>
      </c>
    </row>
    <row r="478" spans="1:2" ht="15">
      <c r="A478" s="22" t="s">
        <v>78</v>
      </c>
      <c r="B478" s="98">
        <v>8.8192919598841597E-4</v>
      </c>
    </row>
    <row r="479" spans="1:2" ht="15">
      <c r="A479" s="22" t="s">
        <v>77</v>
      </c>
      <c r="B479" s="98">
        <v>1.4906108433209899E-3</v>
      </c>
    </row>
    <row r="480" spans="1:2" ht="15">
      <c r="A480" s="22" t="s">
        <v>367</v>
      </c>
      <c r="B480" s="98">
        <v>3.0278544086953703E-4</v>
      </c>
    </row>
    <row r="481" spans="1:2" ht="15">
      <c r="A481" s="22" t="s">
        <v>149</v>
      </c>
      <c r="B481" s="98">
        <v>1.3813185493773399E-4</v>
      </c>
    </row>
    <row r="482" spans="1:2" ht="15">
      <c r="A482" s="22" t="s">
        <v>116</v>
      </c>
      <c r="B482" s="98">
        <v>1.86179289206548E-4</v>
      </c>
    </row>
    <row r="483" spans="1:2" ht="15">
      <c r="A483" s="22" t="s">
        <v>366</v>
      </c>
      <c r="B483" s="98">
        <v>1.8017414594200101E-4</v>
      </c>
    </row>
    <row r="484" spans="1:2" ht="15">
      <c r="A484" s="22" t="s">
        <v>109</v>
      </c>
      <c r="B484" s="98">
        <v>2.2020865411952401E-4</v>
      </c>
    </row>
    <row r="485" spans="1:2" ht="15">
      <c r="A485" s="22" t="s">
        <v>120</v>
      </c>
      <c r="B485" s="98">
        <v>1.7500427887998099E-4</v>
      </c>
    </row>
    <row r="486" spans="1:2" ht="15">
      <c r="A486" s="22" t="s">
        <v>365</v>
      </c>
      <c r="B486" s="98">
        <v>1.8557883342110301E-3</v>
      </c>
    </row>
    <row r="487" spans="1:2" ht="15">
      <c r="A487" s="22" t="s">
        <v>364</v>
      </c>
      <c r="B487" s="98">
        <v>4.6957452757937602E-4</v>
      </c>
    </row>
    <row r="488" spans="1:2" ht="15">
      <c r="A488" s="22" t="s">
        <v>97</v>
      </c>
      <c r="B488" s="98">
        <v>7.1131771111942403E-4</v>
      </c>
    </row>
    <row r="489" spans="1:2" ht="15">
      <c r="A489" s="22" t="s">
        <v>86</v>
      </c>
      <c r="B489" s="98">
        <v>1.3332638599674901E-4</v>
      </c>
    </row>
    <row r="490" spans="1:2" ht="15">
      <c r="A490" s="22" t="s">
        <v>363</v>
      </c>
      <c r="B490" s="98">
        <v>1.0116936822471401E-4</v>
      </c>
    </row>
    <row r="491" spans="1:2" ht="15">
      <c r="A491" s="22" t="s">
        <v>88</v>
      </c>
      <c r="B491" s="98">
        <v>1.7607081978696001E-4</v>
      </c>
    </row>
    <row r="492" spans="1:2" ht="15">
      <c r="A492" s="22" t="s">
        <v>362</v>
      </c>
      <c r="B492" s="98">
        <v>1.9291367456093599E-4</v>
      </c>
    </row>
    <row r="493" spans="1:2" ht="15">
      <c r="A493" s="22" t="s">
        <v>361</v>
      </c>
      <c r="B493" s="98">
        <v>2.46015738968244E-4</v>
      </c>
    </row>
    <row r="494" spans="1:2" ht="15">
      <c r="A494" s="22" t="s">
        <v>360</v>
      </c>
      <c r="B494" s="98">
        <v>2.29829646255223E-4</v>
      </c>
    </row>
    <row r="495" spans="1:2" ht="15">
      <c r="A495" s="22" t="s">
        <v>359</v>
      </c>
      <c r="B495" s="98">
        <v>1.62547995106097E-4</v>
      </c>
    </row>
    <row r="496" spans="1:2" ht="15">
      <c r="A496" s="22" t="s">
        <v>358</v>
      </c>
      <c r="B496" s="98">
        <v>2.7071423837634701E-4</v>
      </c>
    </row>
    <row r="497" spans="1:2" ht="15">
      <c r="A497" s="22" t="s">
        <v>357</v>
      </c>
      <c r="B497" s="98">
        <v>1.2407575891945901E-4</v>
      </c>
    </row>
    <row r="498" spans="1:2" ht="15">
      <c r="A498" s="22" t="s">
        <v>356</v>
      </c>
      <c r="B498" s="98">
        <v>1.2931837656743301E-4</v>
      </c>
    </row>
    <row r="499" spans="1:2" ht="15">
      <c r="A499" s="22" t="s">
        <v>355</v>
      </c>
      <c r="B499" s="98">
        <v>3.09303029126747E-4</v>
      </c>
    </row>
    <row r="500" spans="1:2" ht="15">
      <c r="A500" s="22" t="s">
        <v>354</v>
      </c>
      <c r="B500" s="98">
        <v>1.62564390405725E-4</v>
      </c>
    </row>
    <row r="501" spans="1:2" ht="15">
      <c r="A501" s="22" t="s">
        <v>353</v>
      </c>
      <c r="B501" s="99">
        <v>7.8670160806019004E-5</v>
      </c>
    </row>
    <row r="502" spans="1:2" ht="15">
      <c r="A502" s="22" t="s">
        <v>352</v>
      </c>
      <c r="B502" s="98">
        <v>1.17793071161874E-4</v>
      </c>
    </row>
    <row r="503" spans="1:2" ht="15">
      <c r="A503" s="22" t="s">
        <v>351</v>
      </c>
      <c r="B503" s="98">
        <v>2.27005718216138E-4</v>
      </c>
    </row>
    <row r="504" spans="1:2" ht="15">
      <c r="A504" s="22" t="s">
        <v>350</v>
      </c>
      <c r="B504" s="98">
        <v>1.8818123862125E-4</v>
      </c>
    </row>
    <row r="505" spans="1:2" ht="15">
      <c r="A505" s="22" t="s">
        <v>349</v>
      </c>
      <c r="B505" s="98">
        <v>1.2076781190005101E-4</v>
      </c>
    </row>
    <row r="506" spans="1:2" ht="15">
      <c r="A506" s="22" t="s">
        <v>348</v>
      </c>
      <c r="B506" s="98">
        <v>1.32832562396352E-4</v>
      </c>
    </row>
    <row r="507" spans="1:2" ht="15">
      <c r="A507" s="22" t="s">
        <v>347</v>
      </c>
      <c r="B507" s="98">
        <v>1.05678258238894E-4</v>
      </c>
    </row>
    <row r="508" spans="1:2" ht="15">
      <c r="A508" s="22" t="s">
        <v>346</v>
      </c>
      <c r="B508" s="98">
        <v>1.4974191786024601E-4</v>
      </c>
    </row>
    <row r="509" spans="1:2" ht="15">
      <c r="A509" s="22" t="s">
        <v>206</v>
      </c>
      <c r="B509" s="98">
        <v>2.0087820690045899E-4</v>
      </c>
    </row>
    <row r="510" spans="1:2" ht="15">
      <c r="A510" s="22" t="s">
        <v>262</v>
      </c>
      <c r="B510" s="98">
        <v>2.2491688835017299E-4</v>
      </c>
    </row>
    <row r="511" spans="1:2" ht="15">
      <c r="A511" s="22" t="s">
        <v>153</v>
      </c>
      <c r="B511" s="98">
        <v>1.8306230266686399E-3</v>
      </c>
    </row>
    <row r="512" spans="1:2" ht="15">
      <c r="A512" s="22" t="s">
        <v>160</v>
      </c>
      <c r="B512" s="98">
        <v>1.6680799960183501E-3</v>
      </c>
    </row>
    <row r="513" spans="1:2" ht="15">
      <c r="A513" s="22" t="s">
        <v>166</v>
      </c>
      <c r="B513" s="98">
        <v>5.3891618042085205E-4</v>
      </c>
    </row>
    <row r="514" spans="1:2" ht="15">
      <c r="A514" s="22" t="s">
        <v>163</v>
      </c>
      <c r="B514" s="98">
        <v>8.3159559526369898E-4</v>
      </c>
    </row>
    <row r="515" spans="1:2" ht="15">
      <c r="A515" s="22" t="s">
        <v>172</v>
      </c>
      <c r="B515" s="98">
        <v>2.26035207111457E-4</v>
      </c>
    </row>
    <row r="516" spans="1:2" ht="15">
      <c r="A516" s="22" t="s">
        <v>157</v>
      </c>
      <c r="B516" s="98">
        <v>2.3167452901759201E-4</v>
      </c>
    </row>
    <row r="517" spans="1:2" ht="15">
      <c r="A517" s="22" t="s">
        <v>345</v>
      </c>
      <c r="B517" s="98">
        <v>1.80454518887764E-4</v>
      </c>
    </row>
    <row r="518" spans="1:2" ht="15">
      <c r="A518" s="22" t="s">
        <v>344</v>
      </c>
      <c r="B518" s="98">
        <v>2.3157387235891999E-4</v>
      </c>
    </row>
    <row r="519" spans="1:2" ht="15">
      <c r="A519" s="22" t="s">
        <v>343</v>
      </c>
      <c r="B519" s="99">
        <v>8.7320379796792293E-5</v>
      </c>
    </row>
    <row r="520" spans="1:2" ht="15">
      <c r="A520" s="22" t="s">
        <v>342</v>
      </c>
      <c r="B520" s="99">
        <v>7.0953489403808898E-5</v>
      </c>
    </row>
    <row r="521" spans="1:2" ht="15">
      <c r="A521" s="22" t="s">
        <v>341</v>
      </c>
      <c r="B521" s="99">
        <v>4.4616305779983597E-5</v>
      </c>
    </row>
    <row r="522" spans="1:2" ht="15">
      <c r="A522" s="22" t="s">
        <v>340</v>
      </c>
      <c r="B522" s="99">
        <v>4.9210417362855903E-5</v>
      </c>
    </row>
    <row r="523" spans="1:2" ht="15">
      <c r="A523" s="22" t="s">
        <v>339</v>
      </c>
      <c r="B523" s="99">
        <v>3.8552738919501202E-5</v>
      </c>
    </row>
    <row r="524" spans="1:2" ht="15">
      <c r="A524" s="22" t="s">
        <v>231</v>
      </c>
      <c r="B524" s="99">
        <v>3.9600548710655201E-5</v>
      </c>
    </row>
    <row r="525" spans="1:2" ht="15">
      <c r="A525" s="22" t="s">
        <v>238</v>
      </c>
      <c r="B525" s="99">
        <v>4.1325676819056998E-5</v>
      </c>
    </row>
    <row r="526" spans="1:2" ht="15">
      <c r="A526" s="22" t="s">
        <v>338</v>
      </c>
      <c r="B526" s="99">
        <v>9.7014250865267798E-5</v>
      </c>
    </row>
    <row r="527" spans="1:2" ht="15">
      <c r="A527" s="22" t="s">
        <v>337</v>
      </c>
      <c r="B527" s="99">
        <v>5.0835037406928897E-5</v>
      </c>
    </row>
    <row r="528" spans="1:2" ht="15">
      <c r="A528" s="22" t="s">
        <v>118</v>
      </c>
      <c r="B528" s="99">
        <v>8.1150172821881203E-5</v>
      </c>
    </row>
    <row r="529" spans="1:2" ht="15">
      <c r="A529" s="22" t="s">
        <v>72</v>
      </c>
      <c r="B529" s="99">
        <v>7.7595885697333093E-5</v>
      </c>
    </row>
    <row r="530" spans="1:2" ht="15">
      <c r="A530" s="22" t="s">
        <v>336</v>
      </c>
      <c r="B530" s="98">
        <v>1.4048433605424299E-4</v>
      </c>
    </row>
    <row r="531" spans="1:2" ht="15">
      <c r="A531" s="22" t="s">
        <v>248</v>
      </c>
      <c r="B531" s="98">
        <v>1.15280506405685E-4</v>
      </c>
    </row>
    <row r="532" spans="1:2" ht="15">
      <c r="A532" s="22" t="s">
        <v>104</v>
      </c>
      <c r="B532" s="99">
        <v>5.74745177725748E-5</v>
      </c>
    </row>
    <row r="533" spans="1:2" ht="15">
      <c r="A533" s="22" t="s">
        <v>335</v>
      </c>
      <c r="B533" s="99">
        <v>9.8779584011200101E-5</v>
      </c>
    </row>
    <row r="534" spans="1:2" ht="15">
      <c r="A534" s="22" t="s">
        <v>334</v>
      </c>
      <c r="B534" s="99">
        <v>3.8801948302030302E-5</v>
      </c>
    </row>
    <row r="535" spans="1:2" ht="15">
      <c r="A535" s="22" t="s">
        <v>333</v>
      </c>
      <c r="B535" s="99">
        <v>8.8833822320444805E-5</v>
      </c>
    </row>
    <row r="536" spans="1:2" ht="15">
      <c r="A536" s="22" t="s">
        <v>196</v>
      </c>
      <c r="B536" s="99">
        <v>7.6993455318596804E-5</v>
      </c>
    </row>
    <row r="537" spans="1:2" ht="15">
      <c r="A537" s="22" t="s">
        <v>332</v>
      </c>
      <c r="B537" s="99">
        <v>5.8997807376200297E-5</v>
      </c>
    </row>
    <row r="538" spans="1:2" ht="15">
      <c r="A538" s="22" t="s">
        <v>331</v>
      </c>
      <c r="B538" s="98">
        <v>1.07390774204486E-4</v>
      </c>
    </row>
    <row r="539" spans="1:2" ht="15">
      <c r="A539" s="22" t="s">
        <v>330</v>
      </c>
      <c r="B539" s="99">
        <v>7.0315164320285304E-5</v>
      </c>
    </row>
    <row r="540" spans="1:2" ht="15">
      <c r="A540" s="22" t="s">
        <v>92</v>
      </c>
      <c r="B540" s="98">
        <v>1.07134259040347E-4</v>
      </c>
    </row>
    <row r="541" spans="1:2" ht="15">
      <c r="A541" s="22" t="s">
        <v>90</v>
      </c>
      <c r="B541" s="98">
        <v>1.5141898909884401E-4</v>
      </c>
    </row>
    <row r="542" spans="1:2" ht="15">
      <c r="A542" s="22" t="s">
        <v>260</v>
      </c>
      <c r="B542" s="99">
        <v>7.9545032703964901E-5</v>
      </c>
    </row>
    <row r="543" spans="1:2" ht="15">
      <c r="A543" s="22" t="s">
        <v>329</v>
      </c>
      <c r="B543" s="98">
        <v>1.15802135441583E-4</v>
      </c>
    </row>
    <row r="544" spans="1:2" ht="15">
      <c r="A544" s="22" t="s">
        <v>328</v>
      </c>
      <c r="B544" s="99">
        <v>6.1915790017663693E-5</v>
      </c>
    </row>
    <row r="545" spans="1:2" ht="15">
      <c r="A545" s="22" t="s">
        <v>212</v>
      </c>
      <c r="B545" s="99">
        <v>5.0201254900354902E-5</v>
      </c>
    </row>
    <row r="546" spans="1:2" ht="15">
      <c r="A546" s="22" t="s">
        <v>214</v>
      </c>
      <c r="B546" s="99">
        <v>6.5532644314399599E-5</v>
      </c>
    </row>
    <row r="547" spans="1:2" ht="15">
      <c r="A547" s="22" t="s">
        <v>216</v>
      </c>
      <c r="B547" s="98">
        <v>1.1039136985490801E-4</v>
      </c>
    </row>
    <row r="548" spans="1:2" ht="15">
      <c r="A548" s="22" t="s">
        <v>218</v>
      </c>
      <c r="B548" s="98">
        <v>1.0301268784132101E-4</v>
      </c>
    </row>
    <row r="549" spans="1:2" ht="15">
      <c r="A549" s="22" t="s">
        <v>141</v>
      </c>
      <c r="B549" s="99">
        <v>9.0255901394909502E-5</v>
      </c>
    </row>
    <row r="550" spans="1:2" ht="15">
      <c r="A550" s="22" t="s">
        <v>139</v>
      </c>
      <c r="B550" s="99">
        <v>5.1222445237656699E-5</v>
      </c>
    </row>
    <row r="551" spans="1:2" ht="15">
      <c r="A551" s="22" t="s">
        <v>327</v>
      </c>
      <c r="B551" s="99">
        <v>8.3530743180620405E-5</v>
      </c>
    </row>
    <row r="552" spans="1:2" ht="15">
      <c r="A552" s="22" t="s">
        <v>194</v>
      </c>
      <c r="B552" s="99">
        <v>7.83164098367817E-5</v>
      </c>
    </row>
    <row r="553" spans="1:2" ht="15">
      <c r="A553" s="22" t="s">
        <v>192</v>
      </c>
      <c r="B553" s="98">
        <v>1.49002041970008E-4</v>
      </c>
    </row>
    <row r="554" spans="1:2" ht="15">
      <c r="A554" s="22" t="s">
        <v>198</v>
      </c>
      <c r="B554" s="99">
        <v>5.3163499302144998E-5</v>
      </c>
    </row>
    <row r="555" spans="1:2" ht="15">
      <c r="A555" s="22" t="s">
        <v>84</v>
      </c>
      <c r="B555" s="98">
        <v>1.06648610536075E-4</v>
      </c>
    </row>
    <row r="556" spans="1:2" ht="15">
      <c r="A556" s="22" t="s">
        <v>128</v>
      </c>
      <c r="B556" s="99">
        <v>6.2867688959137197E-5</v>
      </c>
    </row>
    <row r="557" spans="1:2" ht="15">
      <c r="A557" s="22" t="s">
        <v>326</v>
      </c>
      <c r="B557" s="100">
        <v>9.8460629364659905E-5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INCOME DECILE 1</vt:lpstr>
      <vt:lpstr>INCOME DECILE 2</vt:lpstr>
      <vt:lpstr>INCOME DECILE 3</vt:lpstr>
      <vt:lpstr>INCOME DECILE 4</vt:lpstr>
      <vt:lpstr>INCOME DECILE 5</vt:lpstr>
      <vt:lpstr>INCOME DECILE 6</vt:lpstr>
      <vt:lpstr>INCOME DECILE 7</vt:lpstr>
      <vt:lpstr>INCOME DECILE 8</vt:lpstr>
      <vt:lpstr>INCOME DECILE 9</vt:lpstr>
      <vt:lpstr>INCOME DECILE 10</vt:lpstr>
      <vt:lpstr>HES INCOME RAW</vt:lpstr>
      <vt:lpstr>HES TEMPLATE (2007 AVG)</vt:lpstr>
      <vt:lpstr>INCOME TABLE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2014-02-05T19:50:21Z</dcterms:modified>
</cp:coreProperties>
</file>