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omments6.xml" ContentType="application/vnd.openxmlformats-officedocument.spreadsheetml.comments+xml"/>
  <Override PartName="/xl/comments7.xml" ContentType="application/vnd.openxmlformats-officedocument.spreadsheetml.comment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firstSheet="4" activeTab="6"/>
  </bookViews>
  <sheets>
    <sheet name="AUCKLAND" sheetId="6" r:id="rId1"/>
    <sheet name="WELLINGTON" sheetId="10" r:id="rId2"/>
    <sheet name="REST OF NORTH ISLAND" sheetId="9" r:id="rId3"/>
    <sheet name="CANTERBURY" sheetId="8" r:id="rId4"/>
    <sheet name="REST OF SOUTH ISLAND" sheetId="7" r:id="rId5"/>
    <sheet name="HES REGION RAW" sheetId="5" r:id="rId6"/>
    <sheet name="REGION TABLE" sheetId="11" r:id="rId7"/>
    <sheet name="HES TEMPLATE (2007 AVG)" sheetId="13" r:id="rId8"/>
  </sheets>
  <calcPr calcId="125725"/>
</workbook>
</file>

<file path=xl/calcChain.xml><?xml version="1.0" encoding="utf-8"?>
<calcChain xmlns="http://schemas.openxmlformats.org/spreadsheetml/2006/main">
  <c r="P7" i="5"/>
  <c r="M7"/>
  <c r="N7"/>
  <c r="O7"/>
  <c r="Q7"/>
  <c r="L7"/>
  <c r="E428" i="13" l="1"/>
  <c r="F428" s="1"/>
  <c r="I426"/>
  <c r="F426"/>
  <c r="F424"/>
  <c r="E424"/>
  <c r="H422"/>
  <c r="H421"/>
  <c r="H420"/>
  <c r="E419"/>
  <c r="F419" s="1"/>
  <c r="F418"/>
  <c r="I418" s="1"/>
  <c r="E418"/>
  <c r="H417"/>
  <c r="H416"/>
  <c r="E413"/>
  <c r="F413" s="1"/>
  <c r="I412"/>
  <c r="F412"/>
  <c r="E412"/>
  <c r="H411"/>
  <c r="E410"/>
  <c r="F410" s="1"/>
  <c r="F409"/>
  <c r="E409"/>
  <c r="H408"/>
  <c r="F406"/>
  <c r="E405"/>
  <c r="F405" s="1"/>
  <c r="E404"/>
  <c r="F404" s="1"/>
  <c r="F403"/>
  <c r="I403" s="1"/>
  <c r="E403"/>
  <c r="E414" s="1"/>
  <c r="E400"/>
  <c r="F400" s="1"/>
  <c r="H399"/>
  <c r="H397"/>
  <c r="F396"/>
  <c r="H395"/>
  <c r="H393"/>
  <c r="H390"/>
  <c r="F389"/>
  <c r="E388"/>
  <c r="F388" s="1"/>
  <c r="F387"/>
  <c r="E387"/>
  <c r="H386"/>
  <c r="E384"/>
  <c r="F384" s="1"/>
  <c r="I384" s="1"/>
  <c r="E382"/>
  <c r="F382" s="1"/>
  <c r="I382" s="1"/>
  <c r="E380"/>
  <c r="F380" s="1"/>
  <c r="I380" s="1"/>
  <c r="H379"/>
  <c r="E378"/>
  <c r="F378" s="1"/>
  <c r="I378" s="1"/>
  <c r="F377"/>
  <c r="E377"/>
  <c r="E385" s="1"/>
  <c r="F385" s="1"/>
  <c r="I385" s="1"/>
  <c r="H376"/>
  <c r="E374"/>
  <c r="F374" s="1"/>
  <c r="I374" s="1"/>
  <c r="F373"/>
  <c r="E373"/>
  <c r="E375" s="1"/>
  <c r="F375" s="1"/>
  <c r="I375" s="1"/>
  <c r="F372"/>
  <c r="I371"/>
  <c r="F371"/>
  <c r="H370"/>
  <c r="E369"/>
  <c r="F369" s="1"/>
  <c r="H368"/>
  <c r="F367"/>
  <c r="H366"/>
  <c r="E365"/>
  <c r="F365" s="1"/>
  <c r="F364"/>
  <c r="D367" s="1"/>
  <c r="I367" s="1"/>
  <c r="E364"/>
  <c r="E391" s="1"/>
  <c r="F361"/>
  <c r="H360"/>
  <c r="E359"/>
  <c r="F359" s="1"/>
  <c r="F358"/>
  <c r="I358" s="1"/>
  <c r="H357"/>
  <c r="I355" s="1"/>
  <c r="F356"/>
  <c r="E356"/>
  <c r="F355"/>
  <c r="H354"/>
  <c r="E353"/>
  <c r="F353" s="1"/>
  <c r="F352"/>
  <c r="H351"/>
  <c r="I349" s="1"/>
  <c r="F350"/>
  <c r="E350"/>
  <c r="F349"/>
  <c r="E346"/>
  <c r="F346" s="1"/>
  <c r="H345"/>
  <c r="E343"/>
  <c r="E344" s="1"/>
  <c r="F344" s="1"/>
  <c r="H342"/>
  <c r="H339"/>
  <c r="E337"/>
  <c r="E340" s="1"/>
  <c r="H336"/>
  <c r="E331"/>
  <c r="E335" s="1"/>
  <c r="F335" s="1"/>
  <c r="I335" s="1"/>
  <c r="H330"/>
  <c r="E329"/>
  <c r="F329" s="1"/>
  <c r="I329" s="1"/>
  <c r="H328"/>
  <c r="E327"/>
  <c r="F327" s="1"/>
  <c r="I327" s="1"/>
  <c r="H326"/>
  <c r="E325"/>
  <c r="F325" s="1"/>
  <c r="I325" s="1"/>
  <c r="H324"/>
  <c r="E323"/>
  <c r="F323" s="1"/>
  <c r="I323" s="1"/>
  <c r="F322"/>
  <c r="E322"/>
  <c r="H321"/>
  <c r="H319"/>
  <c r="H317"/>
  <c r="E315"/>
  <c r="F315" s="1"/>
  <c r="I315" s="1"/>
  <c r="F314"/>
  <c r="E314"/>
  <c r="E320" s="1"/>
  <c r="F320" s="1"/>
  <c r="I320" s="1"/>
  <c r="H313"/>
  <c r="F312"/>
  <c r="E311"/>
  <c r="H310"/>
  <c r="E309"/>
  <c r="F309" s="1"/>
  <c r="H308"/>
  <c r="E307"/>
  <c r="F307" s="1"/>
  <c r="E305"/>
  <c r="F305" s="1"/>
  <c r="I305" s="1"/>
  <c r="F304"/>
  <c r="E304"/>
  <c r="E306" s="1"/>
  <c r="F306" s="1"/>
  <c r="I306" s="1"/>
  <c r="E301"/>
  <c r="F301" s="1"/>
  <c r="H300"/>
  <c r="E298"/>
  <c r="E299" s="1"/>
  <c r="F299" s="1"/>
  <c r="H297"/>
  <c r="H294"/>
  <c r="E292"/>
  <c r="E295" s="1"/>
  <c r="F289"/>
  <c r="E289"/>
  <c r="H288"/>
  <c r="F282"/>
  <c r="H281"/>
  <c r="E280"/>
  <c r="F280" s="1"/>
  <c r="I280" s="1"/>
  <c r="H279"/>
  <c r="E278"/>
  <c r="F278" s="1"/>
  <c r="I278" s="1"/>
  <c r="H277"/>
  <c r="E276"/>
  <c r="F276" s="1"/>
  <c r="I276" s="1"/>
  <c r="H275"/>
  <c r="E274"/>
  <c r="F274" s="1"/>
  <c r="I274" s="1"/>
  <c r="H273"/>
  <c r="E272"/>
  <c r="F272" s="1"/>
  <c r="I272" s="1"/>
  <c r="F271"/>
  <c r="E271"/>
  <c r="E287" s="1"/>
  <c r="F287" s="1"/>
  <c r="I287" s="1"/>
  <c r="H270"/>
  <c r="H268"/>
  <c r="H266"/>
  <c r="H264"/>
  <c r="H262"/>
  <c r="E260"/>
  <c r="E269" s="1"/>
  <c r="F269" s="1"/>
  <c r="I269" s="1"/>
  <c r="H259"/>
  <c r="F257"/>
  <c r="E256"/>
  <c r="F256" s="1"/>
  <c r="E255"/>
  <c r="F255" s="1"/>
  <c r="F254"/>
  <c r="I254" s="1"/>
  <c r="E254"/>
  <c r="E258" s="1"/>
  <c r="F258" s="1"/>
  <c r="E251"/>
  <c r="F251" s="1"/>
  <c r="H250"/>
  <c r="F249"/>
  <c r="H247"/>
  <c r="H242"/>
  <c r="H240"/>
  <c r="E237"/>
  <c r="E243" s="1"/>
  <c r="F234"/>
  <c r="E234"/>
  <c r="H233"/>
  <c r="H232"/>
  <c r="H230"/>
  <c r="H229"/>
  <c r="E227"/>
  <c r="E231" s="1"/>
  <c r="F231" s="1"/>
  <c r="I231" s="1"/>
  <c r="H226"/>
  <c r="E223"/>
  <c r="E225" s="1"/>
  <c r="F225" s="1"/>
  <c r="I225" s="1"/>
  <c r="H222"/>
  <c r="E220"/>
  <c r="E221" s="1"/>
  <c r="F221" s="1"/>
  <c r="H219"/>
  <c r="H218"/>
  <c r="H216"/>
  <c r="E214"/>
  <c r="F214" s="1"/>
  <c r="I214" s="1"/>
  <c r="F213"/>
  <c r="E213"/>
  <c r="E217" s="1"/>
  <c r="F217" s="1"/>
  <c r="I217" s="1"/>
  <c r="H212"/>
  <c r="H209"/>
  <c r="F208"/>
  <c r="H207"/>
  <c r="H205"/>
  <c r="E203"/>
  <c r="E210" s="1"/>
  <c r="F200"/>
  <c r="E200"/>
  <c r="H199"/>
  <c r="F198"/>
  <c r="H196"/>
  <c r="E195"/>
  <c r="F195" s="1"/>
  <c r="I195" s="1"/>
  <c r="H194"/>
  <c r="F193"/>
  <c r="H192"/>
  <c r="E191"/>
  <c r="F191" s="1"/>
  <c r="I191" s="1"/>
  <c r="H190"/>
  <c r="E189"/>
  <c r="F189" s="1"/>
  <c r="I189" s="1"/>
  <c r="H188"/>
  <c r="E187"/>
  <c r="F187" s="1"/>
  <c r="I187" s="1"/>
  <c r="F186"/>
  <c r="E186"/>
  <c r="H185"/>
  <c r="F184"/>
  <c r="H183"/>
  <c r="H181"/>
  <c r="H179"/>
  <c r="E177"/>
  <c r="E182" s="1"/>
  <c r="F182" s="1"/>
  <c r="I182" s="1"/>
  <c r="H176"/>
  <c r="H174"/>
  <c r="H173"/>
  <c r="H172"/>
  <c r="H169"/>
  <c r="H167"/>
  <c r="H166"/>
  <c r="H165"/>
  <c r="H163"/>
  <c r="E161"/>
  <c r="E168" s="1"/>
  <c r="F168" s="1"/>
  <c r="I168" s="1"/>
  <c r="H160"/>
  <c r="H159"/>
  <c r="E158"/>
  <c r="F158" s="1"/>
  <c r="F157"/>
  <c r="E157"/>
  <c r="E197" s="1"/>
  <c r="F197" s="1"/>
  <c r="E154"/>
  <c r="F154" s="1"/>
  <c r="H153"/>
  <c r="H152"/>
  <c r="E146"/>
  <c r="E151" s="1"/>
  <c r="F151" s="1"/>
  <c r="E138"/>
  <c r="E145" s="1"/>
  <c r="F145" s="1"/>
  <c r="F135"/>
  <c r="E135"/>
  <c r="H134"/>
  <c r="F133"/>
  <c r="F132"/>
  <c r="E130"/>
  <c r="E131" s="1"/>
  <c r="F131" s="1"/>
  <c r="E125"/>
  <c r="E129" s="1"/>
  <c r="F129" s="1"/>
  <c r="F122"/>
  <c r="E122"/>
  <c r="H112"/>
  <c r="F111"/>
  <c r="E110"/>
  <c r="F110" s="1"/>
  <c r="E109"/>
  <c r="F109" s="1"/>
  <c r="F108"/>
  <c r="D111" s="1"/>
  <c r="E108"/>
  <c r="H106"/>
  <c r="E104"/>
  <c r="F104" s="1"/>
  <c r="F103"/>
  <c r="E103"/>
  <c r="E105" s="1"/>
  <c r="F105" s="1"/>
  <c r="H101"/>
  <c r="H99"/>
  <c r="H97"/>
  <c r="H95"/>
  <c r="H93"/>
  <c r="H92"/>
  <c r="E91"/>
  <c r="F91" s="1"/>
  <c r="H90"/>
  <c r="E89"/>
  <c r="F89" s="1"/>
  <c r="I89" s="1"/>
  <c r="F88"/>
  <c r="E88"/>
  <c r="E100" s="1"/>
  <c r="F100" s="1"/>
  <c r="I100" s="1"/>
  <c r="H86"/>
  <c r="H85"/>
  <c r="H83"/>
  <c r="H82"/>
  <c r="E80"/>
  <c r="E84" s="1"/>
  <c r="F84" s="1"/>
  <c r="H79"/>
  <c r="H78"/>
  <c r="E76"/>
  <c r="F76" s="1"/>
  <c r="F75"/>
  <c r="E75"/>
  <c r="E77" s="1"/>
  <c r="F77" s="1"/>
  <c r="I77" s="1"/>
  <c r="E428" i="7"/>
  <c r="F428" s="1"/>
  <c r="I426"/>
  <c r="F426"/>
  <c r="E424"/>
  <c r="F424" s="1"/>
  <c r="H422"/>
  <c r="H421"/>
  <c r="H420"/>
  <c r="E418"/>
  <c r="F418" s="1"/>
  <c r="H417"/>
  <c r="H416"/>
  <c r="E413"/>
  <c r="F413" s="1"/>
  <c r="I412"/>
  <c r="F412"/>
  <c r="E412"/>
  <c r="H411"/>
  <c r="F409"/>
  <c r="E409"/>
  <c r="E410" s="1"/>
  <c r="F410" s="1"/>
  <c r="H408"/>
  <c r="F406"/>
  <c r="E405"/>
  <c r="F405" s="1"/>
  <c r="F403"/>
  <c r="E403"/>
  <c r="E414" s="1"/>
  <c r="E400"/>
  <c r="F400" s="1"/>
  <c r="H399"/>
  <c r="H397"/>
  <c r="F396"/>
  <c r="H395"/>
  <c r="H393"/>
  <c r="H390"/>
  <c r="F389"/>
  <c r="F387"/>
  <c r="I387" s="1"/>
  <c r="E387"/>
  <c r="E388" s="1"/>
  <c r="F388" s="1"/>
  <c r="H386"/>
  <c r="E382"/>
  <c r="F382" s="1"/>
  <c r="I382" s="1"/>
  <c r="H379"/>
  <c r="F377"/>
  <c r="E377"/>
  <c r="E385" s="1"/>
  <c r="F385" s="1"/>
  <c r="I385" s="1"/>
  <c r="H376"/>
  <c r="F373"/>
  <c r="E373"/>
  <c r="E375" s="1"/>
  <c r="F375" s="1"/>
  <c r="F372"/>
  <c r="I371"/>
  <c r="F371"/>
  <c r="H370"/>
  <c r="H368"/>
  <c r="F367"/>
  <c r="H366"/>
  <c r="E364"/>
  <c r="E391" s="1"/>
  <c r="F361"/>
  <c r="H360"/>
  <c r="E359"/>
  <c r="F359" s="1"/>
  <c r="F358"/>
  <c r="H357"/>
  <c r="F356"/>
  <c r="E356"/>
  <c r="I355"/>
  <c r="F355"/>
  <c r="H354"/>
  <c r="E353"/>
  <c r="F353" s="1"/>
  <c r="F352"/>
  <c r="H351"/>
  <c r="F350"/>
  <c r="E350"/>
  <c r="I349"/>
  <c r="F349"/>
  <c r="E346"/>
  <c r="F346" s="1"/>
  <c r="H345"/>
  <c r="E343"/>
  <c r="E344" s="1"/>
  <c r="F344" s="1"/>
  <c r="H342"/>
  <c r="H339"/>
  <c r="E337"/>
  <c r="E338" s="1"/>
  <c r="F338" s="1"/>
  <c r="H336"/>
  <c r="E331"/>
  <c r="E334" s="1"/>
  <c r="F334" s="1"/>
  <c r="H330"/>
  <c r="H328"/>
  <c r="H326"/>
  <c r="H324"/>
  <c r="E322"/>
  <c r="E329" s="1"/>
  <c r="F329" s="1"/>
  <c r="I329" s="1"/>
  <c r="H321"/>
  <c r="H319"/>
  <c r="H317"/>
  <c r="E314"/>
  <c r="E320" s="1"/>
  <c r="F320" s="1"/>
  <c r="I320" s="1"/>
  <c r="H313"/>
  <c r="F312"/>
  <c r="H310"/>
  <c r="H308"/>
  <c r="E304"/>
  <c r="E306" s="1"/>
  <c r="F306" s="1"/>
  <c r="E301"/>
  <c r="F301" s="1"/>
  <c r="H300"/>
  <c r="E298"/>
  <c r="E299" s="1"/>
  <c r="F299" s="1"/>
  <c r="H297"/>
  <c r="H294"/>
  <c r="E292"/>
  <c r="E293" s="1"/>
  <c r="F293" s="1"/>
  <c r="E289"/>
  <c r="F289" s="1"/>
  <c r="H288"/>
  <c r="F282"/>
  <c r="H281"/>
  <c r="H279"/>
  <c r="H277"/>
  <c r="H275"/>
  <c r="H273"/>
  <c r="E271"/>
  <c r="E287" s="1"/>
  <c r="F287" s="1"/>
  <c r="I287" s="1"/>
  <c r="H270"/>
  <c r="H268"/>
  <c r="H266"/>
  <c r="H264"/>
  <c r="H262"/>
  <c r="E260"/>
  <c r="E269" s="1"/>
  <c r="F269" s="1"/>
  <c r="H259"/>
  <c r="F257"/>
  <c r="E254"/>
  <c r="E258" s="1"/>
  <c r="F258" s="1"/>
  <c r="E251"/>
  <c r="F251" s="1"/>
  <c r="H250"/>
  <c r="F249"/>
  <c r="H247"/>
  <c r="H242"/>
  <c r="H240"/>
  <c r="E237"/>
  <c r="E238" s="1"/>
  <c r="F238" s="1"/>
  <c r="I238" s="1"/>
  <c r="F234"/>
  <c r="E234"/>
  <c r="H233"/>
  <c r="H232"/>
  <c r="H230"/>
  <c r="H229"/>
  <c r="E227"/>
  <c r="E228" s="1"/>
  <c r="F228" s="1"/>
  <c r="H226"/>
  <c r="E223"/>
  <c r="E224" s="1"/>
  <c r="F224" s="1"/>
  <c r="H222"/>
  <c r="E220"/>
  <c r="E221" s="1"/>
  <c r="F221" s="1"/>
  <c r="H219"/>
  <c r="H218"/>
  <c r="H216"/>
  <c r="E213"/>
  <c r="E217" s="1"/>
  <c r="F217" s="1"/>
  <c r="H212"/>
  <c r="H209"/>
  <c r="F208"/>
  <c r="H207"/>
  <c r="H205"/>
  <c r="E203"/>
  <c r="E210" s="1"/>
  <c r="E200"/>
  <c r="F200" s="1"/>
  <c r="H199"/>
  <c r="F198"/>
  <c r="H196"/>
  <c r="H194"/>
  <c r="F193"/>
  <c r="H192"/>
  <c r="H190"/>
  <c r="H188"/>
  <c r="E186"/>
  <c r="E195" s="1"/>
  <c r="F195" s="1"/>
  <c r="H185"/>
  <c r="F184"/>
  <c r="H183"/>
  <c r="H181"/>
  <c r="H179"/>
  <c r="F177"/>
  <c r="E177"/>
  <c r="E182" s="1"/>
  <c r="F182" s="1"/>
  <c r="I182" s="1"/>
  <c r="H176"/>
  <c r="H174"/>
  <c r="H173"/>
  <c r="H172"/>
  <c r="H169"/>
  <c r="H167"/>
  <c r="H166"/>
  <c r="H165"/>
  <c r="H163"/>
  <c r="F161"/>
  <c r="E161"/>
  <c r="H160"/>
  <c r="H159"/>
  <c r="E157"/>
  <c r="E158" s="1"/>
  <c r="F158" s="1"/>
  <c r="E154"/>
  <c r="F154" s="1"/>
  <c r="H153"/>
  <c r="H152"/>
  <c r="E146"/>
  <c r="E151" s="1"/>
  <c r="F151" s="1"/>
  <c r="E138"/>
  <c r="E145" s="1"/>
  <c r="F145" s="1"/>
  <c r="E135"/>
  <c r="F135" s="1"/>
  <c r="I135" s="1"/>
  <c r="B433" s="1"/>
  <c r="H134"/>
  <c r="F133"/>
  <c r="F132"/>
  <c r="E130"/>
  <c r="E131" s="1"/>
  <c r="F131" s="1"/>
  <c r="E125"/>
  <c r="F125" s="1"/>
  <c r="E122"/>
  <c r="F122" s="1"/>
  <c r="H112"/>
  <c r="F111"/>
  <c r="E108"/>
  <c r="E110" s="1"/>
  <c r="F110" s="1"/>
  <c r="H106"/>
  <c r="E103"/>
  <c r="E105" s="1"/>
  <c r="F105" s="1"/>
  <c r="H101"/>
  <c r="H99"/>
  <c r="H97"/>
  <c r="H95"/>
  <c r="H93"/>
  <c r="H92"/>
  <c r="H90"/>
  <c r="E88"/>
  <c r="E100" s="1"/>
  <c r="F100" s="1"/>
  <c r="H86"/>
  <c r="H85"/>
  <c r="H83"/>
  <c r="H82"/>
  <c r="F80"/>
  <c r="E80"/>
  <c r="E84" s="1"/>
  <c r="F84" s="1"/>
  <c r="H79"/>
  <c r="H78"/>
  <c r="E75"/>
  <c r="E77" s="1"/>
  <c r="F77" s="1"/>
  <c r="E428" i="8"/>
  <c r="F428" s="1"/>
  <c r="I426"/>
  <c r="F426"/>
  <c r="E424"/>
  <c r="F424" s="1"/>
  <c r="H422"/>
  <c r="H421"/>
  <c r="H420"/>
  <c r="E418"/>
  <c r="F418" s="1"/>
  <c r="I418" s="1"/>
  <c r="H417"/>
  <c r="H416"/>
  <c r="I412"/>
  <c r="E412"/>
  <c r="E413" s="1"/>
  <c r="F413" s="1"/>
  <c r="H411"/>
  <c r="E409"/>
  <c r="F409" s="1"/>
  <c r="I409" s="1"/>
  <c r="H408"/>
  <c r="F406"/>
  <c r="E403"/>
  <c r="E414" s="1"/>
  <c r="E400"/>
  <c r="F400" s="1"/>
  <c r="H399"/>
  <c r="H397"/>
  <c r="F396"/>
  <c r="H395"/>
  <c r="H393"/>
  <c r="H390"/>
  <c r="F389"/>
  <c r="F387"/>
  <c r="I387" s="1"/>
  <c r="E387"/>
  <c r="E388" s="1"/>
  <c r="F388" s="1"/>
  <c r="H386"/>
  <c r="E382"/>
  <c r="F382" s="1"/>
  <c r="H379"/>
  <c r="F377"/>
  <c r="E377"/>
  <c r="E385" s="1"/>
  <c r="F385" s="1"/>
  <c r="I385" s="1"/>
  <c r="H376"/>
  <c r="F373"/>
  <c r="E373"/>
  <c r="E375" s="1"/>
  <c r="F375" s="1"/>
  <c r="F372"/>
  <c r="I371"/>
  <c r="F371"/>
  <c r="H370"/>
  <c r="H368"/>
  <c r="F367"/>
  <c r="H366"/>
  <c r="E364"/>
  <c r="E391" s="1"/>
  <c r="F361"/>
  <c r="H360"/>
  <c r="E359"/>
  <c r="F359" s="1"/>
  <c r="F358"/>
  <c r="I358" s="1"/>
  <c r="H357"/>
  <c r="I355" s="1"/>
  <c r="F356"/>
  <c r="E356"/>
  <c r="F355"/>
  <c r="H354"/>
  <c r="E353"/>
  <c r="F353" s="1"/>
  <c r="F352"/>
  <c r="H351"/>
  <c r="I349" s="1"/>
  <c r="F350"/>
  <c r="E350"/>
  <c r="F349"/>
  <c r="E346"/>
  <c r="F346" s="1"/>
  <c r="H345"/>
  <c r="E343"/>
  <c r="E344" s="1"/>
  <c r="F344" s="1"/>
  <c r="H342"/>
  <c r="H339"/>
  <c r="E337"/>
  <c r="E338" s="1"/>
  <c r="F338" s="1"/>
  <c r="H336"/>
  <c r="E331"/>
  <c r="E334" s="1"/>
  <c r="F334" s="1"/>
  <c r="I334" s="1"/>
  <c r="H330"/>
  <c r="H328"/>
  <c r="H326"/>
  <c r="H324"/>
  <c r="E322"/>
  <c r="E329" s="1"/>
  <c r="F329" s="1"/>
  <c r="I329" s="1"/>
  <c r="H321"/>
  <c r="H319"/>
  <c r="H317"/>
  <c r="E314"/>
  <c r="E320" s="1"/>
  <c r="F320" s="1"/>
  <c r="H313"/>
  <c r="F312"/>
  <c r="H310"/>
  <c r="E309"/>
  <c r="F309" s="1"/>
  <c r="H308"/>
  <c r="E307"/>
  <c r="F307" s="1"/>
  <c r="F304"/>
  <c r="E304"/>
  <c r="E306" s="1"/>
  <c r="F306" s="1"/>
  <c r="E301"/>
  <c r="F301" s="1"/>
  <c r="H300"/>
  <c r="E298"/>
  <c r="E299" s="1"/>
  <c r="F299" s="1"/>
  <c r="H297"/>
  <c r="H294"/>
  <c r="E292"/>
  <c r="E293" s="1"/>
  <c r="F293" s="1"/>
  <c r="F289"/>
  <c r="E289"/>
  <c r="H288"/>
  <c r="F282"/>
  <c r="H281"/>
  <c r="H279"/>
  <c r="H277"/>
  <c r="H275"/>
  <c r="H273"/>
  <c r="F271"/>
  <c r="E271"/>
  <c r="E287" s="1"/>
  <c r="F287" s="1"/>
  <c r="I287" s="1"/>
  <c r="H270"/>
  <c r="H268"/>
  <c r="H266"/>
  <c r="H264"/>
  <c r="H262"/>
  <c r="E260"/>
  <c r="E269" s="1"/>
  <c r="F269" s="1"/>
  <c r="I269" s="1"/>
  <c r="H259"/>
  <c r="F257"/>
  <c r="E254"/>
  <c r="E258" s="1"/>
  <c r="F258" s="1"/>
  <c r="E251"/>
  <c r="F251" s="1"/>
  <c r="H250"/>
  <c r="F249"/>
  <c r="H247"/>
  <c r="H242"/>
  <c r="H240"/>
  <c r="E237"/>
  <c r="E238" s="1"/>
  <c r="F238" s="1"/>
  <c r="I238" s="1"/>
  <c r="E234"/>
  <c r="F234" s="1"/>
  <c r="H233"/>
  <c r="H232"/>
  <c r="H230"/>
  <c r="H229"/>
  <c r="E227"/>
  <c r="E228" s="1"/>
  <c r="F228" s="1"/>
  <c r="I228" s="1"/>
  <c r="H226"/>
  <c r="E223"/>
  <c r="E224" s="1"/>
  <c r="F224" s="1"/>
  <c r="I224" s="1"/>
  <c r="H222"/>
  <c r="E220"/>
  <c r="E221" s="1"/>
  <c r="F221" s="1"/>
  <c r="H219"/>
  <c r="H218"/>
  <c r="H216"/>
  <c r="E213"/>
  <c r="E217" s="1"/>
  <c r="F217" s="1"/>
  <c r="I217" s="1"/>
  <c r="H212"/>
  <c r="H209"/>
  <c r="F208"/>
  <c r="H207"/>
  <c r="H205"/>
  <c r="E203"/>
  <c r="E210" s="1"/>
  <c r="E200"/>
  <c r="F200" s="1"/>
  <c r="H199"/>
  <c r="F198"/>
  <c r="H196"/>
  <c r="H194"/>
  <c r="F193"/>
  <c r="H192"/>
  <c r="H190"/>
  <c r="H188"/>
  <c r="E186"/>
  <c r="E195" s="1"/>
  <c r="F195" s="1"/>
  <c r="I195" s="1"/>
  <c r="H185"/>
  <c r="F184"/>
  <c r="H183"/>
  <c r="H181"/>
  <c r="H179"/>
  <c r="E177"/>
  <c r="E182" s="1"/>
  <c r="F182" s="1"/>
  <c r="I182" s="1"/>
  <c r="H176"/>
  <c r="H174"/>
  <c r="H173"/>
  <c r="H172"/>
  <c r="H169"/>
  <c r="H167"/>
  <c r="H166"/>
  <c r="H165"/>
  <c r="H163"/>
  <c r="E161"/>
  <c r="E170" s="1"/>
  <c r="H160"/>
  <c r="H159"/>
  <c r="E157"/>
  <c r="E154"/>
  <c r="F154" s="1"/>
  <c r="H153"/>
  <c r="H152"/>
  <c r="E146"/>
  <c r="F146" s="1"/>
  <c r="E138"/>
  <c r="F138" s="1"/>
  <c r="E135"/>
  <c r="F135" s="1"/>
  <c r="H134"/>
  <c r="F133"/>
  <c r="F132"/>
  <c r="E130"/>
  <c r="F130" s="1"/>
  <c r="E125"/>
  <c r="F125" s="1"/>
  <c r="E122"/>
  <c r="F122" s="1"/>
  <c r="H112"/>
  <c r="F111"/>
  <c r="E108"/>
  <c r="E110" s="1"/>
  <c r="F110" s="1"/>
  <c r="H106"/>
  <c r="E103"/>
  <c r="E105" s="1"/>
  <c r="F105" s="1"/>
  <c r="I105" s="1"/>
  <c r="H101"/>
  <c r="H99"/>
  <c r="H97"/>
  <c r="H95"/>
  <c r="H93"/>
  <c r="H92"/>
  <c r="H90"/>
  <c r="E88"/>
  <c r="E100" s="1"/>
  <c r="F100" s="1"/>
  <c r="I100" s="1"/>
  <c r="H86"/>
  <c r="H85"/>
  <c r="H83"/>
  <c r="H82"/>
  <c r="E80"/>
  <c r="E81" s="1"/>
  <c r="F81" s="1"/>
  <c r="H79"/>
  <c r="H78"/>
  <c r="E75"/>
  <c r="E77" s="1"/>
  <c r="F77" s="1"/>
  <c r="I77" s="1"/>
  <c r="E428" i="9"/>
  <c r="F428" s="1"/>
  <c r="I426"/>
  <c r="F426"/>
  <c r="E424"/>
  <c r="F424" s="1"/>
  <c r="H422"/>
  <c r="H421"/>
  <c r="H420"/>
  <c r="E418"/>
  <c r="E419" s="1"/>
  <c r="F419" s="1"/>
  <c r="H417"/>
  <c r="H416"/>
  <c r="I412"/>
  <c r="E412"/>
  <c r="E413" s="1"/>
  <c r="F413" s="1"/>
  <c r="H411"/>
  <c r="E409"/>
  <c r="E410" s="1"/>
  <c r="F410" s="1"/>
  <c r="H408"/>
  <c r="F406"/>
  <c r="E403"/>
  <c r="E414" s="1"/>
  <c r="E400"/>
  <c r="F400" s="1"/>
  <c r="H399"/>
  <c r="H397"/>
  <c r="F396"/>
  <c r="H395"/>
  <c r="H393"/>
  <c r="H390"/>
  <c r="F389"/>
  <c r="F387"/>
  <c r="E387"/>
  <c r="E388" s="1"/>
  <c r="F388" s="1"/>
  <c r="H386"/>
  <c r="E382"/>
  <c r="F382" s="1"/>
  <c r="H379"/>
  <c r="F377"/>
  <c r="E377"/>
  <c r="E385" s="1"/>
  <c r="F385" s="1"/>
  <c r="I385" s="1"/>
  <c r="H376"/>
  <c r="F373"/>
  <c r="E373"/>
  <c r="E375" s="1"/>
  <c r="F375" s="1"/>
  <c r="F372"/>
  <c r="I371"/>
  <c r="F371"/>
  <c r="H370"/>
  <c r="H368"/>
  <c r="F367"/>
  <c r="H366"/>
  <c r="E364"/>
  <c r="E391" s="1"/>
  <c r="F361"/>
  <c r="H360"/>
  <c r="E359"/>
  <c r="F359" s="1"/>
  <c r="F358"/>
  <c r="H357"/>
  <c r="I355" s="1"/>
  <c r="F356"/>
  <c r="E356"/>
  <c r="F355"/>
  <c r="H354"/>
  <c r="E353"/>
  <c r="F353" s="1"/>
  <c r="F352"/>
  <c r="H351"/>
  <c r="F350"/>
  <c r="E350"/>
  <c r="I349"/>
  <c r="F349"/>
  <c r="E346"/>
  <c r="F346" s="1"/>
  <c r="H345"/>
  <c r="E343"/>
  <c r="E344" s="1"/>
  <c r="F344" s="1"/>
  <c r="H342"/>
  <c r="H339"/>
  <c r="E337"/>
  <c r="E338" s="1"/>
  <c r="F338" s="1"/>
  <c r="H336"/>
  <c r="E331"/>
  <c r="E334" s="1"/>
  <c r="F334" s="1"/>
  <c r="H330"/>
  <c r="H328"/>
  <c r="H326"/>
  <c r="H324"/>
  <c r="E322"/>
  <c r="E329" s="1"/>
  <c r="F329" s="1"/>
  <c r="I329" s="1"/>
  <c r="H321"/>
  <c r="H319"/>
  <c r="H317"/>
  <c r="E314"/>
  <c r="E320" s="1"/>
  <c r="F320" s="1"/>
  <c r="I320" s="1"/>
  <c r="H313"/>
  <c r="F312"/>
  <c r="H310"/>
  <c r="H308"/>
  <c r="E304"/>
  <c r="E306" s="1"/>
  <c r="F306" s="1"/>
  <c r="E301"/>
  <c r="F301" s="1"/>
  <c r="H300"/>
  <c r="E298"/>
  <c r="E299" s="1"/>
  <c r="F299" s="1"/>
  <c r="H297"/>
  <c r="H294"/>
  <c r="E292"/>
  <c r="E293" s="1"/>
  <c r="F293" s="1"/>
  <c r="E289"/>
  <c r="F289" s="1"/>
  <c r="H288"/>
  <c r="F282"/>
  <c r="H281"/>
  <c r="H279"/>
  <c r="H277"/>
  <c r="H275"/>
  <c r="H273"/>
  <c r="E271"/>
  <c r="E287" s="1"/>
  <c r="F287" s="1"/>
  <c r="I287" s="1"/>
  <c r="H270"/>
  <c r="H268"/>
  <c r="H266"/>
  <c r="H264"/>
  <c r="H262"/>
  <c r="E260"/>
  <c r="E269" s="1"/>
  <c r="F269" s="1"/>
  <c r="I269" s="1"/>
  <c r="H259"/>
  <c r="F257"/>
  <c r="E254"/>
  <c r="E258" s="1"/>
  <c r="F258" s="1"/>
  <c r="E251"/>
  <c r="F251" s="1"/>
  <c r="H250"/>
  <c r="F249"/>
  <c r="H247"/>
  <c r="H242"/>
  <c r="H240"/>
  <c r="E237"/>
  <c r="E238" s="1"/>
  <c r="F238" s="1"/>
  <c r="I238" s="1"/>
  <c r="F234"/>
  <c r="E234"/>
  <c r="H233"/>
  <c r="H232"/>
  <c r="H230"/>
  <c r="H229"/>
  <c r="E227"/>
  <c r="E228" s="1"/>
  <c r="F228" s="1"/>
  <c r="H226"/>
  <c r="E223"/>
  <c r="E224" s="1"/>
  <c r="F224" s="1"/>
  <c r="H222"/>
  <c r="E220"/>
  <c r="E221" s="1"/>
  <c r="F221" s="1"/>
  <c r="H219"/>
  <c r="H218"/>
  <c r="H216"/>
  <c r="E213"/>
  <c r="E217" s="1"/>
  <c r="F217" s="1"/>
  <c r="H212"/>
  <c r="H209"/>
  <c r="F208"/>
  <c r="H207"/>
  <c r="H205"/>
  <c r="E203"/>
  <c r="E210" s="1"/>
  <c r="E200"/>
  <c r="F200" s="1"/>
  <c r="H199"/>
  <c r="F198"/>
  <c r="H196"/>
  <c r="H194"/>
  <c r="F193"/>
  <c r="H192"/>
  <c r="H190"/>
  <c r="H188"/>
  <c r="E186"/>
  <c r="E195" s="1"/>
  <c r="F195" s="1"/>
  <c r="I195" s="1"/>
  <c r="H185"/>
  <c r="F184"/>
  <c r="H183"/>
  <c r="H181"/>
  <c r="H179"/>
  <c r="E177"/>
  <c r="E182" s="1"/>
  <c r="F182" s="1"/>
  <c r="H176"/>
  <c r="H174"/>
  <c r="H173"/>
  <c r="H172"/>
  <c r="H169"/>
  <c r="H167"/>
  <c r="H166"/>
  <c r="H165"/>
  <c r="H163"/>
  <c r="F161"/>
  <c r="E161"/>
  <c r="H160"/>
  <c r="H159"/>
  <c r="E157"/>
  <c r="E197" s="1"/>
  <c r="F197" s="1"/>
  <c r="I197" s="1"/>
  <c r="E154"/>
  <c r="F154" s="1"/>
  <c r="H153"/>
  <c r="H152"/>
  <c r="E146"/>
  <c r="F146" s="1"/>
  <c r="E138"/>
  <c r="F138" s="1"/>
  <c r="E135"/>
  <c r="F135" s="1"/>
  <c r="H134"/>
  <c r="F133"/>
  <c r="F132"/>
  <c r="E130"/>
  <c r="F130" s="1"/>
  <c r="E125"/>
  <c r="F125" s="1"/>
  <c r="E122"/>
  <c r="F122" s="1"/>
  <c r="H112"/>
  <c r="F111"/>
  <c r="E108"/>
  <c r="E110" s="1"/>
  <c r="F110" s="1"/>
  <c r="H106"/>
  <c r="E103"/>
  <c r="E105" s="1"/>
  <c r="F105" s="1"/>
  <c r="I105" s="1"/>
  <c r="H101"/>
  <c r="H99"/>
  <c r="H97"/>
  <c r="H95"/>
  <c r="H93"/>
  <c r="H92"/>
  <c r="H90"/>
  <c r="E88"/>
  <c r="E100" s="1"/>
  <c r="F100" s="1"/>
  <c r="I100" s="1"/>
  <c r="H86"/>
  <c r="H85"/>
  <c r="H83"/>
  <c r="H82"/>
  <c r="E80"/>
  <c r="E81" s="1"/>
  <c r="F81" s="1"/>
  <c r="H79"/>
  <c r="H78"/>
  <c r="E75"/>
  <c r="E77" s="1"/>
  <c r="F77" s="1"/>
  <c r="I77" s="1"/>
  <c r="E428" i="10"/>
  <c r="F428" s="1"/>
  <c r="I426"/>
  <c r="F426"/>
  <c r="E424"/>
  <c r="F424" s="1"/>
  <c r="H422"/>
  <c r="H421"/>
  <c r="H420"/>
  <c r="E418"/>
  <c r="E419" s="1"/>
  <c r="F419" s="1"/>
  <c r="H417"/>
  <c r="H416"/>
  <c r="I412"/>
  <c r="E412"/>
  <c r="E413" s="1"/>
  <c r="F413" s="1"/>
  <c r="H411"/>
  <c r="E409"/>
  <c r="E410" s="1"/>
  <c r="F410" s="1"/>
  <c r="H408"/>
  <c r="F406"/>
  <c r="E403"/>
  <c r="E414" s="1"/>
  <c r="E400"/>
  <c r="F400" s="1"/>
  <c r="H399"/>
  <c r="H397"/>
  <c r="F396"/>
  <c r="H395"/>
  <c r="H393"/>
  <c r="H390"/>
  <c r="F389"/>
  <c r="F387"/>
  <c r="I387" s="1"/>
  <c r="E387"/>
  <c r="E388" s="1"/>
  <c r="F388" s="1"/>
  <c r="H386"/>
  <c r="E382"/>
  <c r="F382" s="1"/>
  <c r="H379"/>
  <c r="F377"/>
  <c r="E377"/>
  <c r="E385" s="1"/>
  <c r="F385" s="1"/>
  <c r="I385" s="1"/>
  <c r="H376"/>
  <c r="F373"/>
  <c r="E373"/>
  <c r="E375" s="1"/>
  <c r="F375" s="1"/>
  <c r="F372"/>
  <c r="I371"/>
  <c r="F371"/>
  <c r="H370"/>
  <c r="H368"/>
  <c r="F367"/>
  <c r="H366"/>
  <c r="E364"/>
  <c r="E391" s="1"/>
  <c r="F361"/>
  <c r="H360"/>
  <c r="E359"/>
  <c r="F359" s="1"/>
  <c r="F358"/>
  <c r="H357"/>
  <c r="F356"/>
  <c r="E356"/>
  <c r="I355"/>
  <c r="F355"/>
  <c r="H354"/>
  <c r="E353"/>
  <c r="F353" s="1"/>
  <c r="F352"/>
  <c r="I352" s="1"/>
  <c r="H351"/>
  <c r="F350"/>
  <c r="E350"/>
  <c r="I349"/>
  <c r="F349"/>
  <c r="E346"/>
  <c r="F346" s="1"/>
  <c r="H345"/>
  <c r="E343"/>
  <c r="E344" s="1"/>
  <c r="F344" s="1"/>
  <c r="H342"/>
  <c r="H339"/>
  <c r="E337"/>
  <c r="E338" s="1"/>
  <c r="F338" s="1"/>
  <c r="H336"/>
  <c r="E331"/>
  <c r="E334" s="1"/>
  <c r="F334" s="1"/>
  <c r="H330"/>
  <c r="H328"/>
  <c r="H326"/>
  <c r="H324"/>
  <c r="F322"/>
  <c r="E322"/>
  <c r="E329" s="1"/>
  <c r="F329" s="1"/>
  <c r="H321"/>
  <c r="H319"/>
  <c r="H317"/>
  <c r="F314"/>
  <c r="E314"/>
  <c r="E320" s="1"/>
  <c r="F320" s="1"/>
  <c r="I320" s="1"/>
  <c r="H313"/>
  <c r="F312"/>
  <c r="H310"/>
  <c r="H308"/>
  <c r="E304"/>
  <c r="E306" s="1"/>
  <c r="F306" s="1"/>
  <c r="E301"/>
  <c r="F301" s="1"/>
  <c r="H300"/>
  <c r="E298"/>
  <c r="E299" s="1"/>
  <c r="F299" s="1"/>
  <c r="H297"/>
  <c r="H294"/>
  <c r="E292"/>
  <c r="E293" s="1"/>
  <c r="F293" s="1"/>
  <c r="E289"/>
  <c r="F289" s="1"/>
  <c r="H288"/>
  <c r="F282"/>
  <c r="H281"/>
  <c r="H279"/>
  <c r="H277"/>
  <c r="H275"/>
  <c r="H273"/>
  <c r="E271"/>
  <c r="E287" s="1"/>
  <c r="F287" s="1"/>
  <c r="I287" s="1"/>
  <c r="H270"/>
  <c r="H268"/>
  <c r="H266"/>
  <c r="H264"/>
  <c r="H262"/>
  <c r="E260"/>
  <c r="E269" s="1"/>
  <c r="F269" s="1"/>
  <c r="I269" s="1"/>
  <c r="H259"/>
  <c r="F257"/>
  <c r="F254"/>
  <c r="E254"/>
  <c r="E258" s="1"/>
  <c r="F258" s="1"/>
  <c r="E251"/>
  <c r="F251" s="1"/>
  <c r="H250"/>
  <c r="F249"/>
  <c r="H247"/>
  <c r="H242"/>
  <c r="H240"/>
  <c r="E237"/>
  <c r="E238" s="1"/>
  <c r="F238" s="1"/>
  <c r="E234"/>
  <c r="F234" s="1"/>
  <c r="H233"/>
  <c r="H232"/>
  <c r="H230"/>
  <c r="H229"/>
  <c r="E227"/>
  <c r="E228" s="1"/>
  <c r="F228" s="1"/>
  <c r="H226"/>
  <c r="E223"/>
  <c r="E224" s="1"/>
  <c r="F224" s="1"/>
  <c r="H222"/>
  <c r="E220"/>
  <c r="E221" s="1"/>
  <c r="F221" s="1"/>
  <c r="H219"/>
  <c r="H218"/>
  <c r="H216"/>
  <c r="E213"/>
  <c r="E217" s="1"/>
  <c r="F217" s="1"/>
  <c r="H212"/>
  <c r="H209"/>
  <c r="F208"/>
  <c r="H207"/>
  <c r="H205"/>
  <c r="E203"/>
  <c r="E210" s="1"/>
  <c r="E200"/>
  <c r="F200" s="1"/>
  <c r="H199"/>
  <c r="F198"/>
  <c r="H196"/>
  <c r="H194"/>
  <c r="F193"/>
  <c r="H192"/>
  <c r="H190"/>
  <c r="H188"/>
  <c r="E186"/>
  <c r="E195" s="1"/>
  <c r="F195" s="1"/>
  <c r="I195" s="1"/>
  <c r="H185"/>
  <c r="F184"/>
  <c r="H183"/>
  <c r="H181"/>
  <c r="H179"/>
  <c r="F177"/>
  <c r="E177"/>
  <c r="E182" s="1"/>
  <c r="F182" s="1"/>
  <c r="I182" s="1"/>
  <c r="H176"/>
  <c r="H174"/>
  <c r="H173"/>
  <c r="H172"/>
  <c r="H169"/>
  <c r="H167"/>
  <c r="H166"/>
  <c r="H165"/>
  <c r="H163"/>
  <c r="F161"/>
  <c r="E161"/>
  <c r="H160"/>
  <c r="H159"/>
  <c r="E157"/>
  <c r="E158" s="1"/>
  <c r="F158" s="1"/>
  <c r="E154"/>
  <c r="F154" s="1"/>
  <c r="H153"/>
  <c r="H152"/>
  <c r="F146"/>
  <c r="E146"/>
  <c r="E151" s="1"/>
  <c r="F151" s="1"/>
  <c r="E138"/>
  <c r="E145" s="1"/>
  <c r="F145" s="1"/>
  <c r="E135"/>
  <c r="F135" s="1"/>
  <c r="H134"/>
  <c r="F133"/>
  <c r="F132"/>
  <c r="E130"/>
  <c r="F130" s="1"/>
  <c r="E125"/>
  <c r="F125" s="1"/>
  <c r="E122"/>
  <c r="F122" s="1"/>
  <c r="H112"/>
  <c r="F111"/>
  <c r="E108"/>
  <c r="E110" s="1"/>
  <c r="F110" s="1"/>
  <c r="H106"/>
  <c r="E103"/>
  <c r="E105" s="1"/>
  <c r="F105" s="1"/>
  <c r="I105" s="1"/>
  <c r="H101"/>
  <c r="H99"/>
  <c r="H97"/>
  <c r="H95"/>
  <c r="H93"/>
  <c r="H92"/>
  <c r="H90"/>
  <c r="E88"/>
  <c r="E100" s="1"/>
  <c r="F100" s="1"/>
  <c r="I100" s="1"/>
  <c r="H86"/>
  <c r="H85"/>
  <c r="H83"/>
  <c r="H82"/>
  <c r="E80"/>
  <c r="E81" s="1"/>
  <c r="F81" s="1"/>
  <c r="H79"/>
  <c r="H78"/>
  <c r="E75"/>
  <c r="E77" s="1"/>
  <c r="F77" s="1"/>
  <c r="I77" s="1"/>
  <c r="E428" i="6"/>
  <c r="F428" s="1"/>
  <c r="I426"/>
  <c r="F426"/>
  <c r="E424"/>
  <c r="F424" s="1"/>
  <c r="H422"/>
  <c r="H421"/>
  <c r="H420"/>
  <c r="E418"/>
  <c r="F418" s="1"/>
  <c r="H417"/>
  <c r="H416"/>
  <c r="I412"/>
  <c r="E412"/>
  <c r="E413" s="1"/>
  <c r="F413" s="1"/>
  <c r="H411"/>
  <c r="E409"/>
  <c r="F409" s="1"/>
  <c r="I409" s="1"/>
  <c r="H408"/>
  <c r="F406"/>
  <c r="E403"/>
  <c r="E414" s="1"/>
  <c r="E400"/>
  <c r="F400" s="1"/>
  <c r="H399"/>
  <c r="H397"/>
  <c r="F396"/>
  <c r="H395"/>
  <c r="H393"/>
  <c r="H390"/>
  <c r="F389"/>
  <c r="F387"/>
  <c r="I387" s="1"/>
  <c r="E387"/>
  <c r="E388" s="1"/>
  <c r="F388" s="1"/>
  <c r="H386"/>
  <c r="E382"/>
  <c r="F382" s="1"/>
  <c r="H379"/>
  <c r="F377"/>
  <c r="E377"/>
  <c r="E385" s="1"/>
  <c r="F385" s="1"/>
  <c r="I385" s="1"/>
  <c r="H376"/>
  <c r="F373"/>
  <c r="E373"/>
  <c r="E375" s="1"/>
  <c r="F375" s="1"/>
  <c r="I375" s="1"/>
  <c r="F372"/>
  <c r="I371"/>
  <c r="F371"/>
  <c r="H370"/>
  <c r="H368"/>
  <c r="F367"/>
  <c r="H366"/>
  <c r="E364"/>
  <c r="E391" s="1"/>
  <c r="F361"/>
  <c r="H360"/>
  <c r="E359"/>
  <c r="F359" s="1"/>
  <c r="F358"/>
  <c r="I358" s="1"/>
  <c r="H357"/>
  <c r="I355" s="1"/>
  <c r="F356"/>
  <c r="E356"/>
  <c r="F355"/>
  <c r="H354"/>
  <c r="E353"/>
  <c r="F353" s="1"/>
  <c r="F352"/>
  <c r="I352" s="1"/>
  <c r="H351"/>
  <c r="I349" s="1"/>
  <c r="F350"/>
  <c r="E350"/>
  <c r="F349"/>
  <c r="E346"/>
  <c r="F346" s="1"/>
  <c r="H345"/>
  <c r="E343"/>
  <c r="E344" s="1"/>
  <c r="F344" s="1"/>
  <c r="H342"/>
  <c r="H339"/>
  <c r="E337"/>
  <c r="E338" s="1"/>
  <c r="F338" s="1"/>
  <c r="H336"/>
  <c r="E331"/>
  <c r="E334" s="1"/>
  <c r="F334" s="1"/>
  <c r="I334" s="1"/>
  <c r="H330"/>
  <c r="H328"/>
  <c r="H326"/>
  <c r="H324"/>
  <c r="E322"/>
  <c r="E329" s="1"/>
  <c r="F329" s="1"/>
  <c r="I329" s="1"/>
  <c r="H321"/>
  <c r="H319"/>
  <c r="H317"/>
  <c r="E314"/>
  <c r="E320" s="1"/>
  <c r="F320" s="1"/>
  <c r="H313"/>
  <c r="F312"/>
  <c r="H310"/>
  <c r="H308"/>
  <c r="F304"/>
  <c r="E304"/>
  <c r="E306" s="1"/>
  <c r="F306" s="1"/>
  <c r="E301"/>
  <c r="F301" s="1"/>
  <c r="H300"/>
  <c r="E298"/>
  <c r="E299" s="1"/>
  <c r="F299" s="1"/>
  <c r="H297"/>
  <c r="H294"/>
  <c r="E292"/>
  <c r="E293" s="1"/>
  <c r="F293" s="1"/>
  <c r="F289"/>
  <c r="E289"/>
  <c r="H288"/>
  <c r="F282"/>
  <c r="H281"/>
  <c r="H279"/>
  <c r="H277"/>
  <c r="H275"/>
  <c r="H273"/>
  <c r="E271"/>
  <c r="E287" s="1"/>
  <c r="F287" s="1"/>
  <c r="H270"/>
  <c r="H268"/>
  <c r="H266"/>
  <c r="H264"/>
  <c r="H262"/>
  <c r="E260"/>
  <c r="E269" s="1"/>
  <c r="F269" s="1"/>
  <c r="H259"/>
  <c r="F257"/>
  <c r="E254"/>
  <c r="E258" s="1"/>
  <c r="F258" s="1"/>
  <c r="E251"/>
  <c r="F251" s="1"/>
  <c r="H250"/>
  <c r="F249"/>
  <c r="H247"/>
  <c r="H242"/>
  <c r="H240"/>
  <c r="E237"/>
  <c r="E238" s="1"/>
  <c r="F238" s="1"/>
  <c r="F234"/>
  <c r="E234"/>
  <c r="H233"/>
  <c r="H232"/>
  <c r="H230"/>
  <c r="H229"/>
  <c r="E227"/>
  <c r="E228" s="1"/>
  <c r="F228" s="1"/>
  <c r="H226"/>
  <c r="E223"/>
  <c r="E224" s="1"/>
  <c r="F224" s="1"/>
  <c r="I224" s="1"/>
  <c r="H222"/>
  <c r="E220"/>
  <c r="E221" s="1"/>
  <c r="F221" s="1"/>
  <c r="H219"/>
  <c r="H218"/>
  <c r="H216"/>
  <c r="E213"/>
  <c r="E217" s="1"/>
  <c r="F217" s="1"/>
  <c r="H212"/>
  <c r="H209"/>
  <c r="F208"/>
  <c r="H207"/>
  <c r="H205"/>
  <c r="E203"/>
  <c r="E210" s="1"/>
  <c r="E200"/>
  <c r="F200" s="1"/>
  <c r="H199"/>
  <c r="F198"/>
  <c r="H196"/>
  <c r="H194"/>
  <c r="F193"/>
  <c r="H192"/>
  <c r="H190"/>
  <c r="H188"/>
  <c r="E186"/>
  <c r="E195" s="1"/>
  <c r="F195" s="1"/>
  <c r="H185"/>
  <c r="F184"/>
  <c r="H183"/>
  <c r="H181"/>
  <c r="H179"/>
  <c r="F177"/>
  <c r="E177"/>
  <c r="E182" s="1"/>
  <c r="F182" s="1"/>
  <c r="I182" s="1"/>
  <c r="H176"/>
  <c r="H174"/>
  <c r="H173"/>
  <c r="H172"/>
  <c r="H169"/>
  <c r="H167"/>
  <c r="H166"/>
  <c r="H165"/>
  <c r="H163"/>
  <c r="F161"/>
  <c r="E161"/>
  <c r="H160"/>
  <c r="H159"/>
  <c r="E157"/>
  <c r="E158" s="1"/>
  <c r="F158" s="1"/>
  <c r="E154"/>
  <c r="F154" s="1"/>
  <c r="H153"/>
  <c r="H152"/>
  <c r="E146"/>
  <c r="E151" s="1"/>
  <c r="F151" s="1"/>
  <c r="E138"/>
  <c r="F138" s="1"/>
  <c r="E135"/>
  <c r="F135" s="1"/>
  <c r="H134"/>
  <c r="F133"/>
  <c r="F132"/>
  <c r="E130"/>
  <c r="F130" s="1"/>
  <c r="E125"/>
  <c r="F125" s="1"/>
  <c r="E122"/>
  <c r="F122" s="1"/>
  <c r="H112"/>
  <c r="F111"/>
  <c r="E108"/>
  <c r="E110" s="1"/>
  <c r="F110" s="1"/>
  <c r="H106"/>
  <c r="E103"/>
  <c r="E105" s="1"/>
  <c r="F105" s="1"/>
  <c r="I105" s="1"/>
  <c r="H101"/>
  <c r="H99"/>
  <c r="H97"/>
  <c r="H95"/>
  <c r="H93"/>
  <c r="H92"/>
  <c r="H90"/>
  <c r="E88"/>
  <c r="E100" s="1"/>
  <c r="F100" s="1"/>
  <c r="I100" s="1"/>
  <c r="H86"/>
  <c r="H85"/>
  <c r="H83"/>
  <c r="H82"/>
  <c r="E80"/>
  <c r="E84" s="1"/>
  <c r="F84" s="1"/>
  <c r="H79"/>
  <c r="H78"/>
  <c r="E75"/>
  <c r="E77" s="1"/>
  <c r="F77" s="1"/>
  <c r="I77" s="1"/>
  <c r="I76" i="13" l="1"/>
  <c r="I75" s="1"/>
  <c r="I91"/>
  <c r="I157"/>
  <c r="I197"/>
  <c r="I311"/>
  <c r="I322"/>
  <c r="I352"/>
  <c r="I409"/>
  <c r="I195" i="7"/>
  <c r="I77"/>
  <c r="I269"/>
  <c r="I352"/>
  <c r="I361" s="1"/>
  <c r="B441" s="1"/>
  <c r="I358"/>
  <c r="I375"/>
  <c r="I409"/>
  <c r="I418"/>
  <c r="I352" i="8"/>
  <c r="I361" s="1"/>
  <c r="B441" s="1"/>
  <c r="I306"/>
  <c r="I375"/>
  <c r="I352" i="9"/>
  <c r="I361" s="1"/>
  <c r="B441" s="1"/>
  <c r="I358"/>
  <c r="I375"/>
  <c r="I182"/>
  <c r="I387"/>
  <c r="I135" i="10"/>
  <c r="B433" s="1"/>
  <c r="I358"/>
  <c r="I361" s="1"/>
  <c r="B441" s="1"/>
  <c r="I375"/>
  <c r="I254"/>
  <c r="I306" i="6"/>
  <c r="I195"/>
  <c r="I217"/>
  <c r="I228"/>
  <c r="I418"/>
  <c r="I84" i="7"/>
  <c r="I100"/>
  <c r="I105"/>
  <c r="I154"/>
  <c r="B434" s="1"/>
  <c r="I217"/>
  <c r="I224"/>
  <c r="I228"/>
  <c r="I306"/>
  <c r="I334"/>
  <c r="I403"/>
  <c r="I81" i="8"/>
  <c r="I135"/>
  <c r="B433" s="1"/>
  <c r="I307"/>
  <c r="I309"/>
  <c r="I320"/>
  <c r="I382"/>
  <c r="I154"/>
  <c r="B434" s="1"/>
  <c r="I154" i="9"/>
  <c r="B434" s="1"/>
  <c r="I382"/>
  <c r="I81"/>
  <c r="I135"/>
  <c r="B433" s="1"/>
  <c r="I217"/>
  <c r="I224"/>
  <c r="I228"/>
  <c r="I306"/>
  <c r="I334"/>
  <c r="I81" i="10"/>
  <c r="I154"/>
  <c r="B434" s="1"/>
  <c r="I217"/>
  <c r="I224"/>
  <c r="I228"/>
  <c r="I238"/>
  <c r="I306"/>
  <c r="I329"/>
  <c r="I334"/>
  <c r="I382"/>
  <c r="I361" i="6"/>
  <c r="B441" s="1"/>
  <c r="I84"/>
  <c r="I135"/>
  <c r="B433" s="1"/>
  <c r="I238"/>
  <c r="I269"/>
  <c r="I287"/>
  <c r="I320"/>
  <c r="I382"/>
  <c r="I154"/>
  <c r="B434" s="1"/>
  <c r="I361" i="13"/>
  <c r="B441" s="1"/>
  <c r="I84"/>
  <c r="I105"/>
  <c r="I104"/>
  <c r="I135"/>
  <c r="B433" s="1"/>
  <c r="I307"/>
  <c r="I309"/>
  <c r="I365"/>
  <c r="I369"/>
  <c r="I387"/>
  <c r="I154"/>
  <c r="B434" s="1"/>
  <c r="E81" i="7"/>
  <c r="F81" s="1"/>
  <c r="I81" s="1"/>
  <c r="E214"/>
  <c r="F214" s="1"/>
  <c r="I214" s="1"/>
  <c r="E255"/>
  <c r="F255" s="1"/>
  <c r="E272"/>
  <c r="F272" s="1"/>
  <c r="I272" s="1"/>
  <c r="E315"/>
  <c r="F315" s="1"/>
  <c r="I315" s="1"/>
  <c r="E323"/>
  <c r="F323" s="1"/>
  <c r="I323" s="1"/>
  <c r="E325"/>
  <c r="F325" s="1"/>
  <c r="I325" s="1"/>
  <c r="E327"/>
  <c r="F327" s="1"/>
  <c r="I327" s="1"/>
  <c r="E365"/>
  <c r="F365" s="1"/>
  <c r="I365" s="1"/>
  <c r="E369"/>
  <c r="F369" s="1"/>
  <c r="I369" s="1"/>
  <c r="E404"/>
  <c r="F404" s="1"/>
  <c r="E419"/>
  <c r="F419" s="1"/>
  <c r="F130"/>
  <c r="F138"/>
  <c r="F146"/>
  <c r="E170"/>
  <c r="E162"/>
  <c r="F162" s="1"/>
  <c r="I162" s="1"/>
  <c r="E164"/>
  <c r="F164" s="1"/>
  <c r="I164" s="1"/>
  <c r="E168"/>
  <c r="F168" s="1"/>
  <c r="I168" s="1"/>
  <c r="E178"/>
  <c r="F178" s="1"/>
  <c r="I178" s="1"/>
  <c r="E180"/>
  <c r="F180" s="1"/>
  <c r="I180" s="1"/>
  <c r="F213"/>
  <c r="F254"/>
  <c r="I254" s="1"/>
  <c r="E256"/>
  <c r="F256" s="1"/>
  <c r="F271"/>
  <c r="F314"/>
  <c r="F322"/>
  <c r="F364"/>
  <c r="E374"/>
  <c r="F374" s="1"/>
  <c r="I374" s="1"/>
  <c r="E378"/>
  <c r="F378" s="1"/>
  <c r="I378" s="1"/>
  <c r="E380"/>
  <c r="F380" s="1"/>
  <c r="I380" s="1"/>
  <c r="E384"/>
  <c r="F384" s="1"/>
  <c r="I384" s="1"/>
  <c r="E214" i="8"/>
  <c r="F214" s="1"/>
  <c r="I214" s="1"/>
  <c r="E255"/>
  <c r="F255" s="1"/>
  <c r="E272"/>
  <c r="F272" s="1"/>
  <c r="I272" s="1"/>
  <c r="E305"/>
  <c r="F305" s="1"/>
  <c r="I305" s="1"/>
  <c r="F314"/>
  <c r="F322"/>
  <c r="E365"/>
  <c r="F365" s="1"/>
  <c r="I365" s="1"/>
  <c r="E369"/>
  <c r="F369" s="1"/>
  <c r="I369" s="1"/>
  <c r="E404"/>
  <c r="F404" s="1"/>
  <c r="E410"/>
  <c r="F410" s="1"/>
  <c r="E419"/>
  <c r="F419" s="1"/>
  <c r="E197"/>
  <c r="F197" s="1"/>
  <c r="I197" s="1"/>
  <c r="F213"/>
  <c r="F254"/>
  <c r="I254" s="1"/>
  <c r="E256"/>
  <c r="F256" s="1"/>
  <c r="E315"/>
  <c r="F315" s="1"/>
  <c r="I315" s="1"/>
  <c r="E323"/>
  <c r="F323" s="1"/>
  <c r="I323" s="1"/>
  <c r="E325"/>
  <c r="F325" s="1"/>
  <c r="I325" s="1"/>
  <c r="E327"/>
  <c r="F327" s="1"/>
  <c r="I327" s="1"/>
  <c r="F364"/>
  <c r="D367" s="1"/>
  <c r="I367" s="1"/>
  <c r="E374"/>
  <c r="F374" s="1"/>
  <c r="I374" s="1"/>
  <c r="E378"/>
  <c r="F378" s="1"/>
  <c r="I378" s="1"/>
  <c r="E380"/>
  <c r="F380" s="1"/>
  <c r="I380" s="1"/>
  <c r="E384"/>
  <c r="F384" s="1"/>
  <c r="I384" s="1"/>
  <c r="F403"/>
  <c r="I403" s="1"/>
  <c r="E405"/>
  <c r="F405" s="1"/>
  <c r="F412"/>
  <c r="E170" i="9"/>
  <c r="F254"/>
  <c r="I254" s="1"/>
  <c r="E256"/>
  <c r="F256" s="1"/>
  <c r="F314"/>
  <c r="F322"/>
  <c r="F364"/>
  <c r="E374"/>
  <c r="F374" s="1"/>
  <c r="I374" s="1"/>
  <c r="E378"/>
  <c r="F378" s="1"/>
  <c r="I378" s="1"/>
  <c r="E380"/>
  <c r="F380" s="1"/>
  <c r="I380" s="1"/>
  <c r="E384"/>
  <c r="F384" s="1"/>
  <c r="I384" s="1"/>
  <c r="F403"/>
  <c r="I403" s="1"/>
  <c r="E405"/>
  <c r="F405" s="1"/>
  <c r="F409"/>
  <c r="I409" s="1"/>
  <c r="F412"/>
  <c r="F418"/>
  <c r="I418" s="1"/>
  <c r="E255"/>
  <c r="F255" s="1"/>
  <c r="E315"/>
  <c r="F315" s="1"/>
  <c r="I315" s="1"/>
  <c r="E323"/>
  <c r="F323" s="1"/>
  <c r="I323" s="1"/>
  <c r="E325"/>
  <c r="F325" s="1"/>
  <c r="I325" s="1"/>
  <c r="E327"/>
  <c r="F327" s="1"/>
  <c r="I327" s="1"/>
  <c r="E365"/>
  <c r="F365" s="1"/>
  <c r="I365" s="1"/>
  <c r="E369"/>
  <c r="F369" s="1"/>
  <c r="I369" s="1"/>
  <c r="E404"/>
  <c r="F404" s="1"/>
  <c r="F138" i="10"/>
  <c r="E170"/>
  <c r="E162"/>
  <c r="F162" s="1"/>
  <c r="I162" s="1"/>
  <c r="E178"/>
  <c r="F178" s="1"/>
  <c r="I178" s="1"/>
  <c r="E180"/>
  <c r="F180" s="1"/>
  <c r="I180" s="1"/>
  <c r="E315"/>
  <c r="F315" s="1"/>
  <c r="I315" s="1"/>
  <c r="E323"/>
  <c r="F323" s="1"/>
  <c r="I323" s="1"/>
  <c r="E325"/>
  <c r="F325" s="1"/>
  <c r="I325" s="1"/>
  <c r="E327"/>
  <c r="F327" s="1"/>
  <c r="I327" s="1"/>
  <c r="F364"/>
  <c r="E374"/>
  <c r="F374" s="1"/>
  <c r="I374" s="1"/>
  <c r="E378"/>
  <c r="F378" s="1"/>
  <c r="I378" s="1"/>
  <c r="E380"/>
  <c r="F380" s="1"/>
  <c r="I380" s="1"/>
  <c r="E384"/>
  <c r="F384" s="1"/>
  <c r="I384" s="1"/>
  <c r="F403"/>
  <c r="I403" s="1"/>
  <c r="E405"/>
  <c r="F405" s="1"/>
  <c r="F409"/>
  <c r="I409" s="1"/>
  <c r="F412"/>
  <c r="F418"/>
  <c r="I418" s="1"/>
  <c r="E255"/>
  <c r="F255" s="1"/>
  <c r="E365"/>
  <c r="F365" s="1"/>
  <c r="I365" s="1"/>
  <c r="E369"/>
  <c r="F369" s="1"/>
  <c r="I369" s="1"/>
  <c r="E404"/>
  <c r="F404" s="1"/>
  <c r="E81" i="6"/>
  <c r="F81" s="1"/>
  <c r="I81" s="1"/>
  <c r="I80" s="1"/>
  <c r="F80"/>
  <c r="F146"/>
  <c r="E170"/>
  <c r="E162"/>
  <c r="F162" s="1"/>
  <c r="I162" s="1"/>
  <c r="F254"/>
  <c r="I254" s="1"/>
  <c r="E256"/>
  <c r="F256" s="1"/>
  <c r="F271"/>
  <c r="E305"/>
  <c r="F305" s="1"/>
  <c r="I305" s="1"/>
  <c r="F314"/>
  <c r="F322"/>
  <c r="E365"/>
  <c r="F365" s="1"/>
  <c r="I365" s="1"/>
  <c r="E369"/>
  <c r="F369" s="1"/>
  <c r="I369" s="1"/>
  <c r="E404"/>
  <c r="F404" s="1"/>
  <c r="E410"/>
  <c r="F410" s="1"/>
  <c r="E419"/>
  <c r="F419" s="1"/>
  <c r="E255"/>
  <c r="F255" s="1"/>
  <c r="E315"/>
  <c r="F315" s="1"/>
  <c r="I315" s="1"/>
  <c r="E323"/>
  <c r="F323" s="1"/>
  <c r="I323" s="1"/>
  <c r="E325"/>
  <c r="F325" s="1"/>
  <c r="I325" s="1"/>
  <c r="E327"/>
  <c r="F327" s="1"/>
  <c r="I327" s="1"/>
  <c r="F364"/>
  <c r="D367" s="1"/>
  <c r="I367" s="1"/>
  <c r="E374"/>
  <c r="F374" s="1"/>
  <c r="I374" s="1"/>
  <c r="E378"/>
  <c r="F378" s="1"/>
  <c r="I378" s="1"/>
  <c r="E380"/>
  <c r="F380" s="1"/>
  <c r="I380" s="1"/>
  <c r="E384"/>
  <c r="F384" s="1"/>
  <c r="I384" s="1"/>
  <c r="F403"/>
  <c r="I403" s="1"/>
  <c r="E405"/>
  <c r="F405" s="1"/>
  <c r="F412"/>
  <c r="E245" i="13"/>
  <c r="F245" s="1"/>
  <c r="I245" s="1"/>
  <c r="E246"/>
  <c r="F246" s="1"/>
  <c r="I246" s="1"/>
  <c r="E244"/>
  <c r="F244" s="1"/>
  <c r="I244" s="1"/>
  <c r="F243"/>
  <c r="E398"/>
  <c r="F398" s="1"/>
  <c r="I398" s="1"/>
  <c r="E394"/>
  <c r="F394" s="1"/>
  <c r="I394" s="1"/>
  <c r="E392"/>
  <c r="F392" s="1"/>
  <c r="I392" s="1"/>
  <c r="I391" s="1"/>
  <c r="F391"/>
  <c r="E415"/>
  <c r="F415" s="1"/>
  <c r="F414"/>
  <c r="I414" s="1"/>
  <c r="I103"/>
  <c r="D193"/>
  <c r="I193" s="1"/>
  <c r="I364"/>
  <c r="E211"/>
  <c r="F211" s="1"/>
  <c r="I210" s="1"/>
  <c r="F210"/>
  <c r="E296"/>
  <c r="F296" s="1"/>
  <c r="F295"/>
  <c r="I295" s="1"/>
  <c r="E341"/>
  <c r="F341" s="1"/>
  <c r="F340"/>
  <c r="I340" s="1"/>
  <c r="I186"/>
  <c r="I271"/>
  <c r="I304"/>
  <c r="I373"/>
  <c r="I424"/>
  <c r="F80"/>
  <c r="E81"/>
  <c r="F81" s="1"/>
  <c r="I81" s="1"/>
  <c r="I80" s="1"/>
  <c r="E94"/>
  <c r="F94" s="1"/>
  <c r="I94" s="1"/>
  <c r="E96"/>
  <c r="F96" s="1"/>
  <c r="I96" s="1"/>
  <c r="E98"/>
  <c r="F98" s="1"/>
  <c r="I98" s="1"/>
  <c r="I108"/>
  <c r="F125"/>
  <c r="F130"/>
  <c r="F138"/>
  <c r="F146"/>
  <c r="F161"/>
  <c r="E162"/>
  <c r="F162" s="1"/>
  <c r="I162" s="1"/>
  <c r="E164"/>
  <c r="F164" s="1"/>
  <c r="I164" s="1"/>
  <c r="E170"/>
  <c r="F177"/>
  <c r="E178"/>
  <c r="F178" s="1"/>
  <c r="I178" s="1"/>
  <c r="E180"/>
  <c r="F180" s="1"/>
  <c r="I180" s="1"/>
  <c r="F203"/>
  <c r="E204"/>
  <c r="F204" s="1"/>
  <c r="I204" s="1"/>
  <c r="E206"/>
  <c r="F206" s="1"/>
  <c r="I206" s="1"/>
  <c r="E215"/>
  <c r="F215" s="1"/>
  <c r="I215" s="1"/>
  <c r="I213" s="1"/>
  <c r="F220"/>
  <c r="I220" s="1"/>
  <c r="F223"/>
  <c r="E224"/>
  <c r="F224" s="1"/>
  <c r="I224" s="1"/>
  <c r="I223" s="1"/>
  <c r="F227"/>
  <c r="E228"/>
  <c r="F228" s="1"/>
  <c r="I228" s="1"/>
  <c r="I227" s="1"/>
  <c r="F237"/>
  <c r="E238"/>
  <c r="F238" s="1"/>
  <c r="I238" s="1"/>
  <c r="E248"/>
  <c r="F248" s="1"/>
  <c r="I248" s="1"/>
  <c r="F260"/>
  <c r="E261"/>
  <c r="F261" s="1"/>
  <c r="I261" s="1"/>
  <c r="E263"/>
  <c r="F263" s="1"/>
  <c r="I263" s="1"/>
  <c r="E265"/>
  <c r="F265" s="1"/>
  <c r="I265" s="1"/>
  <c r="E267"/>
  <c r="F267" s="1"/>
  <c r="I267" s="1"/>
  <c r="F292"/>
  <c r="I292" s="1"/>
  <c r="E293"/>
  <c r="F293" s="1"/>
  <c r="F298"/>
  <c r="I298" s="1"/>
  <c r="F311"/>
  <c r="E316"/>
  <c r="F316" s="1"/>
  <c r="I316" s="1"/>
  <c r="I314" s="1"/>
  <c r="E318"/>
  <c r="F318" s="1"/>
  <c r="I318" s="1"/>
  <c r="F331"/>
  <c r="E332"/>
  <c r="F332" s="1"/>
  <c r="I332" s="1"/>
  <c r="E334"/>
  <c r="F334" s="1"/>
  <c r="I334" s="1"/>
  <c r="F337"/>
  <c r="I337" s="1"/>
  <c r="E338"/>
  <c r="F338" s="1"/>
  <c r="F343"/>
  <c r="I343" s="1"/>
  <c r="E381"/>
  <c r="F381" s="1"/>
  <c r="I381" s="1"/>
  <c r="I377" s="1"/>
  <c r="E383"/>
  <c r="F383" s="1"/>
  <c r="I383" s="1"/>
  <c r="E407"/>
  <c r="F407" s="1"/>
  <c r="E126"/>
  <c r="F126" s="1"/>
  <c r="E127"/>
  <c r="F127" s="1"/>
  <c r="E128"/>
  <c r="F128" s="1"/>
  <c r="E139"/>
  <c r="F139" s="1"/>
  <c r="E140"/>
  <c r="F140" s="1"/>
  <c r="E141"/>
  <c r="F141" s="1"/>
  <c r="E142"/>
  <c r="F142" s="1"/>
  <c r="E143"/>
  <c r="F143" s="1"/>
  <c r="E144"/>
  <c r="F144" s="1"/>
  <c r="E147"/>
  <c r="F147" s="1"/>
  <c r="E148"/>
  <c r="F148" s="1"/>
  <c r="E149"/>
  <c r="F149" s="1"/>
  <c r="E150"/>
  <c r="F150" s="1"/>
  <c r="E239"/>
  <c r="F239" s="1"/>
  <c r="I239" s="1"/>
  <c r="E241"/>
  <c r="F241" s="1"/>
  <c r="I241" s="1"/>
  <c r="E333"/>
  <c r="F333" s="1"/>
  <c r="I333" s="1"/>
  <c r="E211" i="7"/>
  <c r="F211" s="1"/>
  <c r="I210" s="1"/>
  <c r="F210"/>
  <c r="E394"/>
  <c r="F394" s="1"/>
  <c r="I394" s="1"/>
  <c r="E392"/>
  <c r="F392" s="1"/>
  <c r="I392" s="1"/>
  <c r="F391"/>
  <c r="E398"/>
  <c r="F398" s="1"/>
  <c r="I398" s="1"/>
  <c r="E415"/>
  <c r="F415" s="1"/>
  <c r="F414"/>
  <c r="I414" s="1"/>
  <c r="I424" s="1"/>
  <c r="I80"/>
  <c r="I322"/>
  <c r="E175"/>
  <c r="F175" s="1"/>
  <c r="I175" s="1"/>
  <c r="E171"/>
  <c r="F171" s="1"/>
  <c r="I171" s="1"/>
  <c r="F170"/>
  <c r="I373"/>
  <c r="F75"/>
  <c r="E76"/>
  <c r="F76" s="1"/>
  <c r="I76" s="1"/>
  <c r="I75" s="1"/>
  <c r="F88"/>
  <c r="E89"/>
  <c r="F89" s="1"/>
  <c r="I89" s="1"/>
  <c r="E91"/>
  <c r="F91" s="1"/>
  <c r="I91" s="1"/>
  <c r="F103"/>
  <c r="E104"/>
  <c r="F104" s="1"/>
  <c r="I104" s="1"/>
  <c r="I103" s="1"/>
  <c r="F108"/>
  <c r="E109"/>
  <c r="F109" s="1"/>
  <c r="E126"/>
  <c r="F126" s="1"/>
  <c r="E127"/>
  <c r="F127" s="1"/>
  <c r="E128"/>
  <c r="F128" s="1"/>
  <c r="E129"/>
  <c r="F129" s="1"/>
  <c r="E139"/>
  <c r="F139" s="1"/>
  <c r="E140"/>
  <c r="F140" s="1"/>
  <c r="E141"/>
  <c r="F141" s="1"/>
  <c r="E142"/>
  <c r="F142" s="1"/>
  <c r="E143"/>
  <c r="F143" s="1"/>
  <c r="E144"/>
  <c r="F144" s="1"/>
  <c r="E147"/>
  <c r="F147" s="1"/>
  <c r="E148"/>
  <c r="F148" s="1"/>
  <c r="E149"/>
  <c r="F149" s="1"/>
  <c r="E150"/>
  <c r="F150" s="1"/>
  <c r="F157"/>
  <c r="I157" s="1"/>
  <c r="F186"/>
  <c r="E187"/>
  <c r="F187" s="1"/>
  <c r="I187" s="1"/>
  <c r="E189"/>
  <c r="F189" s="1"/>
  <c r="I189" s="1"/>
  <c r="E191"/>
  <c r="F191" s="1"/>
  <c r="I191" s="1"/>
  <c r="E197"/>
  <c r="F197" s="1"/>
  <c r="I197" s="1"/>
  <c r="E225"/>
  <c r="F225" s="1"/>
  <c r="I225" s="1"/>
  <c r="I223" s="1"/>
  <c r="E231"/>
  <c r="F231" s="1"/>
  <c r="I231" s="1"/>
  <c r="I227" s="1"/>
  <c r="E239"/>
  <c r="F239" s="1"/>
  <c r="I239" s="1"/>
  <c r="E241"/>
  <c r="F241" s="1"/>
  <c r="I241" s="1"/>
  <c r="E243"/>
  <c r="E274"/>
  <c r="F274" s="1"/>
  <c r="I274" s="1"/>
  <c r="E276"/>
  <c r="F276" s="1"/>
  <c r="I276" s="1"/>
  <c r="E278"/>
  <c r="F278" s="1"/>
  <c r="I278" s="1"/>
  <c r="E280"/>
  <c r="F280" s="1"/>
  <c r="I280" s="1"/>
  <c r="E295"/>
  <c r="F304"/>
  <c r="E305"/>
  <c r="F305" s="1"/>
  <c r="I305" s="1"/>
  <c r="E307"/>
  <c r="F307" s="1"/>
  <c r="I307" s="1"/>
  <c r="E309"/>
  <c r="F309" s="1"/>
  <c r="I309" s="1"/>
  <c r="E311"/>
  <c r="E333"/>
  <c r="F333" s="1"/>
  <c r="I333" s="1"/>
  <c r="E335"/>
  <c r="F335" s="1"/>
  <c r="I335" s="1"/>
  <c r="E340"/>
  <c r="E94"/>
  <c r="F94" s="1"/>
  <c r="I94" s="1"/>
  <c r="E96"/>
  <c r="F96" s="1"/>
  <c r="I96" s="1"/>
  <c r="E98"/>
  <c r="F98" s="1"/>
  <c r="I98" s="1"/>
  <c r="F203"/>
  <c r="E204"/>
  <c r="F204" s="1"/>
  <c r="I204" s="1"/>
  <c r="E206"/>
  <c r="F206" s="1"/>
  <c r="I206" s="1"/>
  <c r="E215"/>
  <c r="F215" s="1"/>
  <c r="I215" s="1"/>
  <c r="I213" s="1"/>
  <c r="F220"/>
  <c r="I220" s="1"/>
  <c r="F223"/>
  <c r="F227"/>
  <c r="F237"/>
  <c r="E248"/>
  <c r="F248" s="1"/>
  <c r="I248" s="1"/>
  <c r="F260"/>
  <c r="E261"/>
  <c r="F261" s="1"/>
  <c r="I261" s="1"/>
  <c r="E263"/>
  <c r="F263" s="1"/>
  <c r="I263" s="1"/>
  <c r="E265"/>
  <c r="F265" s="1"/>
  <c r="I265" s="1"/>
  <c r="E267"/>
  <c r="F267" s="1"/>
  <c r="I267" s="1"/>
  <c r="F292"/>
  <c r="I292" s="1"/>
  <c r="F298"/>
  <c r="I298" s="1"/>
  <c r="E316"/>
  <c r="F316" s="1"/>
  <c r="I316" s="1"/>
  <c r="E318"/>
  <c r="F318" s="1"/>
  <c r="I318" s="1"/>
  <c r="F331"/>
  <c r="E332"/>
  <c r="F332" s="1"/>
  <c r="I332" s="1"/>
  <c r="F337"/>
  <c r="I337" s="1"/>
  <c r="F343"/>
  <c r="I343" s="1"/>
  <c r="E381"/>
  <c r="F381" s="1"/>
  <c r="I381" s="1"/>
  <c r="E383"/>
  <c r="F383" s="1"/>
  <c r="I383" s="1"/>
  <c r="E407"/>
  <c r="F407" s="1"/>
  <c r="E175" i="8"/>
  <c r="F175" s="1"/>
  <c r="I175" s="1"/>
  <c r="E171"/>
  <c r="F171" s="1"/>
  <c r="I171" s="1"/>
  <c r="I170" s="1"/>
  <c r="F170"/>
  <c r="E211"/>
  <c r="F211" s="1"/>
  <c r="I210" s="1"/>
  <c r="F210"/>
  <c r="E394"/>
  <c r="F394" s="1"/>
  <c r="I394" s="1"/>
  <c r="E392"/>
  <c r="F392" s="1"/>
  <c r="I392" s="1"/>
  <c r="F391"/>
  <c r="D396" s="1"/>
  <c r="E398"/>
  <c r="F398" s="1"/>
  <c r="I398" s="1"/>
  <c r="E415"/>
  <c r="F415" s="1"/>
  <c r="F414"/>
  <c r="I414" s="1"/>
  <c r="I304"/>
  <c r="I364"/>
  <c r="I373"/>
  <c r="I424"/>
  <c r="F75"/>
  <c r="E76"/>
  <c r="F76" s="1"/>
  <c r="I76" s="1"/>
  <c r="I75" s="1"/>
  <c r="E84"/>
  <c r="F84" s="1"/>
  <c r="I84" s="1"/>
  <c r="I80" s="1"/>
  <c r="F88"/>
  <c r="E89"/>
  <c r="F89" s="1"/>
  <c r="I89" s="1"/>
  <c r="E91"/>
  <c r="F91" s="1"/>
  <c r="I91" s="1"/>
  <c r="F103"/>
  <c r="E104"/>
  <c r="F104" s="1"/>
  <c r="I104" s="1"/>
  <c r="I103" s="1"/>
  <c r="F108"/>
  <c r="E109"/>
  <c r="F109" s="1"/>
  <c r="E126"/>
  <c r="F126" s="1"/>
  <c r="E127"/>
  <c r="F127" s="1"/>
  <c r="E128"/>
  <c r="F128" s="1"/>
  <c r="E129"/>
  <c r="F129" s="1"/>
  <c r="E131"/>
  <c r="F131" s="1"/>
  <c r="E139"/>
  <c r="F139" s="1"/>
  <c r="E140"/>
  <c r="F140" s="1"/>
  <c r="E141"/>
  <c r="F141" s="1"/>
  <c r="E142"/>
  <c r="F142" s="1"/>
  <c r="E143"/>
  <c r="F143" s="1"/>
  <c r="E144"/>
  <c r="F144" s="1"/>
  <c r="E145"/>
  <c r="F145" s="1"/>
  <c r="E147"/>
  <c r="F147" s="1"/>
  <c r="E148"/>
  <c r="F148" s="1"/>
  <c r="E149"/>
  <c r="F149" s="1"/>
  <c r="E150"/>
  <c r="F150" s="1"/>
  <c r="E151"/>
  <c r="F151" s="1"/>
  <c r="F157"/>
  <c r="I157" s="1"/>
  <c r="E158"/>
  <c r="F158" s="1"/>
  <c r="F186"/>
  <c r="E187"/>
  <c r="F187" s="1"/>
  <c r="I187" s="1"/>
  <c r="E189"/>
  <c r="F189" s="1"/>
  <c r="I189" s="1"/>
  <c r="E191"/>
  <c r="F191" s="1"/>
  <c r="I191" s="1"/>
  <c r="E225"/>
  <c r="F225" s="1"/>
  <c r="I225" s="1"/>
  <c r="I223" s="1"/>
  <c r="E231"/>
  <c r="F231" s="1"/>
  <c r="I231" s="1"/>
  <c r="I227" s="1"/>
  <c r="E239"/>
  <c r="F239" s="1"/>
  <c r="I239" s="1"/>
  <c r="E241"/>
  <c r="F241" s="1"/>
  <c r="I241" s="1"/>
  <c r="E243"/>
  <c r="E274"/>
  <c r="F274" s="1"/>
  <c r="I274" s="1"/>
  <c r="E276"/>
  <c r="F276" s="1"/>
  <c r="I276" s="1"/>
  <c r="E278"/>
  <c r="F278" s="1"/>
  <c r="I278" s="1"/>
  <c r="E280"/>
  <c r="F280" s="1"/>
  <c r="I280" s="1"/>
  <c r="E295"/>
  <c r="E311"/>
  <c r="E333"/>
  <c r="F333" s="1"/>
  <c r="I333" s="1"/>
  <c r="E335"/>
  <c r="F335" s="1"/>
  <c r="I335" s="1"/>
  <c r="E340"/>
  <c r="F80"/>
  <c r="E94"/>
  <c r="F94" s="1"/>
  <c r="I94" s="1"/>
  <c r="E96"/>
  <c r="F96" s="1"/>
  <c r="I96" s="1"/>
  <c r="E98"/>
  <c r="F98" s="1"/>
  <c r="I98" s="1"/>
  <c r="F161"/>
  <c r="E162"/>
  <c r="F162" s="1"/>
  <c r="I162" s="1"/>
  <c r="E164"/>
  <c r="F164" s="1"/>
  <c r="I164" s="1"/>
  <c r="E168"/>
  <c r="F168" s="1"/>
  <c r="I168" s="1"/>
  <c r="F177"/>
  <c r="E178"/>
  <c r="F178" s="1"/>
  <c r="I178" s="1"/>
  <c r="E180"/>
  <c r="F180" s="1"/>
  <c r="I180" s="1"/>
  <c r="F203"/>
  <c r="E204"/>
  <c r="F204" s="1"/>
  <c r="I204" s="1"/>
  <c r="E206"/>
  <c r="F206" s="1"/>
  <c r="I206" s="1"/>
  <c r="E215"/>
  <c r="F215" s="1"/>
  <c r="I215" s="1"/>
  <c r="I213" s="1"/>
  <c r="F220"/>
  <c r="I220" s="1"/>
  <c r="F223"/>
  <c r="F227"/>
  <c r="F237"/>
  <c r="E248"/>
  <c r="F248" s="1"/>
  <c r="I248" s="1"/>
  <c r="F260"/>
  <c r="E261"/>
  <c r="F261" s="1"/>
  <c r="I261" s="1"/>
  <c r="E263"/>
  <c r="F263" s="1"/>
  <c r="I263" s="1"/>
  <c r="E265"/>
  <c r="F265" s="1"/>
  <c r="I265" s="1"/>
  <c r="E267"/>
  <c r="F267" s="1"/>
  <c r="I267" s="1"/>
  <c r="F292"/>
  <c r="I292" s="1"/>
  <c r="F298"/>
  <c r="I298" s="1"/>
  <c r="E316"/>
  <c r="F316" s="1"/>
  <c r="I316" s="1"/>
  <c r="E318"/>
  <c r="F318" s="1"/>
  <c r="I318" s="1"/>
  <c r="F331"/>
  <c r="E332"/>
  <c r="F332" s="1"/>
  <c r="I332" s="1"/>
  <c r="F337"/>
  <c r="I337" s="1"/>
  <c r="F343"/>
  <c r="I343" s="1"/>
  <c r="E381"/>
  <c r="F381" s="1"/>
  <c r="I381" s="1"/>
  <c r="E383"/>
  <c r="F383" s="1"/>
  <c r="I383" s="1"/>
  <c r="E407"/>
  <c r="F407" s="1"/>
  <c r="E211" i="9"/>
  <c r="F211" s="1"/>
  <c r="I210" s="1"/>
  <c r="F210"/>
  <c r="E394"/>
  <c r="F394" s="1"/>
  <c r="I394" s="1"/>
  <c r="E392"/>
  <c r="F392" s="1"/>
  <c r="I392" s="1"/>
  <c r="F391"/>
  <c r="E398"/>
  <c r="F398" s="1"/>
  <c r="I398" s="1"/>
  <c r="E415"/>
  <c r="F415" s="1"/>
  <c r="F414"/>
  <c r="I414" s="1"/>
  <c r="I424" s="1"/>
  <c r="I322"/>
  <c r="E175"/>
  <c r="F175" s="1"/>
  <c r="I175" s="1"/>
  <c r="E171"/>
  <c r="F171" s="1"/>
  <c r="I171" s="1"/>
  <c r="F170"/>
  <c r="I373"/>
  <c r="F75"/>
  <c r="E76"/>
  <c r="F76" s="1"/>
  <c r="I76" s="1"/>
  <c r="I75" s="1"/>
  <c r="E84"/>
  <c r="F84" s="1"/>
  <c r="I84" s="1"/>
  <c r="I80" s="1"/>
  <c r="F88"/>
  <c r="E89"/>
  <c r="F89" s="1"/>
  <c r="I89" s="1"/>
  <c r="E91"/>
  <c r="F91" s="1"/>
  <c r="I91" s="1"/>
  <c r="F103"/>
  <c r="E104"/>
  <c r="F104" s="1"/>
  <c r="I104" s="1"/>
  <c r="I103" s="1"/>
  <c r="F108"/>
  <c r="E109"/>
  <c r="F109" s="1"/>
  <c r="E126"/>
  <c r="F126" s="1"/>
  <c r="E127"/>
  <c r="F127" s="1"/>
  <c r="E128"/>
  <c r="F128" s="1"/>
  <c r="E129"/>
  <c r="F129" s="1"/>
  <c r="E131"/>
  <c r="F131" s="1"/>
  <c r="E139"/>
  <c r="F139" s="1"/>
  <c r="E140"/>
  <c r="F140" s="1"/>
  <c r="E141"/>
  <c r="F141" s="1"/>
  <c r="E142"/>
  <c r="F142" s="1"/>
  <c r="E143"/>
  <c r="F143" s="1"/>
  <c r="E144"/>
  <c r="F144" s="1"/>
  <c r="E145"/>
  <c r="F145" s="1"/>
  <c r="E147"/>
  <c r="F147" s="1"/>
  <c r="E148"/>
  <c r="F148" s="1"/>
  <c r="E149"/>
  <c r="F149" s="1"/>
  <c r="E150"/>
  <c r="F150" s="1"/>
  <c r="E151"/>
  <c r="F151" s="1"/>
  <c r="F157"/>
  <c r="I157" s="1"/>
  <c r="E158"/>
  <c r="F158" s="1"/>
  <c r="F186"/>
  <c r="E187"/>
  <c r="F187" s="1"/>
  <c r="I187" s="1"/>
  <c r="E189"/>
  <c r="F189" s="1"/>
  <c r="I189" s="1"/>
  <c r="E191"/>
  <c r="F191" s="1"/>
  <c r="I191" s="1"/>
  <c r="F213"/>
  <c r="E214"/>
  <c r="F214" s="1"/>
  <c r="I214" s="1"/>
  <c r="E225"/>
  <c r="F225" s="1"/>
  <c r="I225" s="1"/>
  <c r="I223" s="1"/>
  <c r="E231"/>
  <c r="F231" s="1"/>
  <c r="I231" s="1"/>
  <c r="I227" s="1"/>
  <c r="E239"/>
  <c r="F239" s="1"/>
  <c r="I239" s="1"/>
  <c r="E241"/>
  <c r="F241" s="1"/>
  <c r="I241" s="1"/>
  <c r="E243"/>
  <c r="F271"/>
  <c r="E272"/>
  <c r="F272" s="1"/>
  <c r="I272" s="1"/>
  <c r="E274"/>
  <c r="F274" s="1"/>
  <c r="I274" s="1"/>
  <c r="E276"/>
  <c r="F276" s="1"/>
  <c r="I276" s="1"/>
  <c r="E278"/>
  <c r="F278" s="1"/>
  <c r="I278" s="1"/>
  <c r="E280"/>
  <c r="F280" s="1"/>
  <c r="I280" s="1"/>
  <c r="E295"/>
  <c r="F304"/>
  <c r="E305"/>
  <c r="F305" s="1"/>
  <c r="I305" s="1"/>
  <c r="E307"/>
  <c r="F307" s="1"/>
  <c r="I307" s="1"/>
  <c r="E309"/>
  <c r="F309" s="1"/>
  <c r="I309" s="1"/>
  <c r="E311"/>
  <c r="E333"/>
  <c r="F333" s="1"/>
  <c r="I333" s="1"/>
  <c r="E335"/>
  <c r="F335" s="1"/>
  <c r="I335" s="1"/>
  <c r="E340"/>
  <c r="F80"/>
  <c r="E94"/>
  <c r="F94" s="1"/>
  <c r="I94" s="1"/>
  <c r="E96"/>
  <c r="F96" s="1"/>
  <c r="I96" s="1"/>
  <c r="E98"/>
  <c r="F98" s="1"/>
  <c r="I98" s="1"/>
  <c r="E162"/>
  <c r="F162" s="1"/>
  <c r="I162" s="1"/>
  <c r="E164"/>
  <c r="F164" s="1"/>
  <c r="I164" s="1"/>
  <c r="E168"/>
  <c r="F168" s="1"/>
  <c r="I168" s="1"/>
  <c r="F177"/>
  <c r="E178"/>
  <c r="F178" s="1"/>
  <c r="I178" s="1"/>
  <c r="E180"/>
  <c r="F180" s="1"/>
  <c r="I180" s="1"/>
  <c r="F203"/>
  <c r="E204"/>
  <c r="F204" s="1"/>
  <c r="I204" s="1"/>
  <c r="E206"/>
  <c r="F206" s="1"/>
  <c r="I206" s="1"/>
  <c r="E215"/>
  <c r="F215" s="1"/>
  <c r="I215" s="1"/>
  <c r="F220"/>
  <c r="I220" s="1"/>
  <c r="F223"/>
  <c r="F227"/>
  <c r="F237"/>
  <c r="E248"/>
  <c r="F248" s="1"/>
  <c r="I248" s="1"/>
  <c r="F260"/>
  <c r="E261"/>
  <c r="F261" s="1"/>
  <c r="I261" s="1"/>
  <c r="E263"/>
  <c r="F263" s="1"/>
  <c r="I263" s="1"/>
  <c r="E265"/>
  <c r="F265" s="1"/>
  <c r="I265" s="1"/>
  <c r="E267"/>
  <c r="F267" s="1"/>
  <c r="I267" s="1"/>
  <c r="F292"/>
  <c r="I292" s="1"/>
  <c r="F298"/>
  <c r="I298" s="1"/>
  <c r="E316"/>
  <c r="F316" s="1"/>
  <c r="I316" s="1"/>
  <c r="E318"/>
  <c r="F318" s="1"/>
  <c r="I318" s="1"/>
  <c r="F331"/>
  <c r="E332"/>
  <c r="F332" s="1"/>
  <c r="I332" s="1"/>
  <c r="I331" s="1"/>
  <c r="F337"/>
  <c r="I337" s="1"/>
  <c r="F343"/>
  <c r="I343" s="1"/>
  <c r="E381"/>
  <c r="F381" s="1"/>
  <c r="I381" s="1"/>
  <c r="E383"/>
  <c r="F383" s="1"/>
  <c r="I383" s="1"/>
  <c r="E407"/>
  <c r="F407" s="1"/>
  <c r="E211" i="10"/>
  <c r="F211" s="1"/>
  <c r="I210" s="1"/>
  <c r="F210"/>
  <c r="E394"/>
  <c r="F394" s="1"/>
  <c r="I394" s="1"/>
  <c r="E392"/>
  <c r="F392" s="1"/>
  <c r="I392" s="1"/>
  <c r="F391"/>
  <c r="E398"/>
  <c r="F398" s="1"/>
  <c r="I398" s="1"/>
  <c r="E415"/>
  <c r="F415" s="1"/>
  <c r="F414"/>
  <c r="I414" s="1"/>
  <c r="I424" s="1"/>
  <c r="D184"/>
  <c r="I184" s="1"/>
  <c r="I177" s="1"/>
  <c r="E175"/>
  <c r="F175" s="1"/>
  <c r="I175" s="1"/>
  <c r="E171"/>
  <c r="F171" s="1"/>
  <c r="I171" s="1"/>
  <c r="F170"/>
  <c r="I373"/>
  <c r="F75"/>
  <c r="E76"/>
  <c r="F76" s="1"/>
  <c r="I76" s="1"/>
  <c r="I75" s="1"/>
  <c r="E84"/>
  <c r="F84" s="1"/>
  <c r="I84" s="1"/>
  <c r="I80" s="1"/>
  <c r="F88"/>
  <c r="E89"/>
  <c r="F89" s="1"/>
  <c r="I89" s="1"/>
  <c r="E91"/>
  <c r="F91" s="1"/>
  <c r="I91" s="1"/>
  <c r="F103"/>
  <c r="E104"/>
  <c r="F104" s="1"/>
  <c r="I104" s="1"/>
  <c r="I103" s="1"/>
  <c r="F108"/>
  <c r="E109"/>
  <c r="F109" s="1"/>
  <c r="E126"/>
  <c r="F126" s="1"/>
  <c r="E127"/>
  <c r="F127" s="1"/>
  <c r="E128"/>
  <c r="F128" s="1"/>
  <c r="E129"/>
  <c r="F129" s="1"/>
  <c r="E131"/>
  <c r="F131" s="1"/>
  <c r="E139"/>
  <c r="F139" s="1"/>
  <c r="E140"/>
  <c r="F140" s="1"/>
  <c r="E141"/>
  <c r="F141" s="1"/>
  <c r="E142"/>
  <c r="F142" s="1"/>
  <c r="E143"/>
  <c r="F143" s="1"/>
  <c r="E144"/>
  <c r="F144" s="1"/>
  <c r="E147"/>
  <c r="F147" s="1"/>
  <c r="E148"/>
  <c r="F148" s="1"/>
  <c r="E149"/>
  <c r="F149" s="1"/>
  <c r="E150"/>
  <c r="F150" s="1"/>
  <c r="F157"/>
  <c r="I157" s="1"/>
  <c r="F186"/>
  <c r="E187"/>
  <c r="F187" s="1"/>
  <c r="I187" s="1"/>
  <c r="E189"/>
  <c r="F189" s="1"/>
  <c r="I189" s="1"/>
  <c r="E191"/>
  <c r="F191" s="1"/>
  <c r="I191" s="1"/>
  <c r="E197"/>
  <c r="F197" s="1"/>
  <c r="I197" s="1"/>
  <c r="F213"/>
  <c r="E214"/>
  <c r="F214" s="1"/>
  <c r="I214" s="1"/>
  <c r="E225"/>
  <c r="F225" s="1"/>
  <c r="I225" s="1"/>
  <c r="I223" s="1"/>
  <c r="E231"/>
  <c r="F231" s="1"/>
  <c r="I231" s="1"/>
  <c r="I227" s="1"/>
  <c r="E239"/>
  <c r="F239" s="1"/>
  <c r="I239" s="1"/>
  <c r="E241"/>
  <c r="F241" s="1"/>
  <c r="I241" s="1"/>
  <c r="E243"/>
  <c r="E256"/>
  <c r="F256" s="1"/>
  <c r="F271"/>
  <c r="E272"/>
  <c r="F272" s="1"/>
  <c r="I272" s="1"/>
  <c r="E274"/>
  <c r="F274" s="1"/>
  <c r="I274" s="1"/>
  <c r="E276"/>
  <c r="F276" s="1"/>
  <c r="I276" s="1"/>
  <c r="E278"/>
  <c r="F278" s="1"/>
  <c r="I278" s="1"/>
  <c r="E280"/>
  <c r="F280" s="1"/>
  <c r="I280" s="1"/>
  <c r="E295"/>
  <c r="F304"/>
  <c r="E305"/>
  <c r="F305" s="1"/>
  <c r="I305" s="1"/>
  <c r="E307"/>
  <c r="F307" s="1"/>
  <c r="I307" s="1"/>
  <c r="E309"/>
  <c r="F309" s="1"/>
  <c r="I309" s="1"/>
  <c r="E311"/>
  <c r="E333"/>
  <c r="F333" s="1"/>
  <c r="I333" s="1"/>
  <c r="E335"/>
  <c r="F335" s="1"/>
  <c r="I335" s="1"/>
  <c r="E340"/>
  <c r="F80"/>
  <c r="E94"/>
  <c r="F94" s="1"/>
  <c r="I94" s="1"/>
  <c r="E96"/>
  <c r="F96" s="1"/>
  <c r="I96" s="1"/>
  <c r="E98"/>
  <c r="F98" s="1"/>
  <c r="I98" s="1"/>
  <c r="E164"/>
  <c r="F164" s="1"/>
  <c r="I164" s="1"/>
  <c r="E168"/>
  <c r="F168" s="1"/>
  <c r="I168" s="1"/>
  <c r="F203"/>
  <c r="E204"/>
  <c r="F204" s="1"/>
  <c r="I204" s="1"/>
  <c r="E206"/>
  <c r="F206" s="1"/>
  <c r="I206" s="1"/>
  <c r="E215"/>
  <c r="F215" s="1"/>
  <c r="I215" s="1"/>
  <c r="F220"/>
  <c r="I220" s="1"/>
  <c r="F223"/>
  <c r="F227"/>
  <c r="F237"/>
  <c r="E248"/>
  <c r="F248" s="1"/>
  <c r="I248" s="1"/>
  <c r="F260"/>
  <c r="E261"/>
  <c r="F261" s="1"/>
  <c r="I261" s="1"/>
  <c r="E263"/>
  <c r="F263" s="1"/>
  <c r="I263" s="1"/>
  <c r="E265"/>
  <c r="F265" s="1"/>
  <c r="I265" s="1"/>
  <c r="E267"/>
  <c r="F267" s="1"/>
  <c r="I267" s="1"/>
  <c r="F292"/>
  <c r="I292" s="1"/>
  <c r="F298"/>
  <c r="I298" s="1"/>
  <c r="E316"/>
  <c r="F316" s="1"/>
  <c r="I316" s="1"/>
  <c r="E318"/>
  <c r="F318" s="1"/>
  <c r="I318" s="1"/>
  <c r="F331"/>
  <c r="E332"/>
  <c r="F332" s="1"/>
  <c r="I332" s="1"/>
  <c r="I331" s="1"/>
  <c r="F337"/>
  <c r="I337" s="1"/>
  <c r="F343"/>
  <c r="I343" s="1"/>
  <c r="E381"/>
  <c r="F381" s="1"/>
  <c r="I381" s="1"/>
  <c r="E383"/>
  <c r="F383" s="1"/>
  <c r="I383" s="1"/>
  <c r="E407"/>
  <c r="F407" s="1"/>
  <c r="E175" i="6"/>
  <c r="F175" s="1"/>
  <c r="I175" s="1"/>
  <c r="E171"/>
  <c r="F171" s="1"/>
  <c r="I171" s="1"/>
  <c r="F170"/>
  <c r="E394"/>
  <c r="F394" s="1"/>
  <c r="I394" s="1"/>
  <c r="E392"/>
  <c r="F392" s="1"/>
  <c r="I392" s="1"/>
  <c r="F391"/>
  <c r="E398"/>
  <c r="F398" s="1"/>
  <c r="I398" s="1"/>
  <c r="E415"/>
  <c r="F415" s="1"/>
  <c r="F414"/>
  <c r="I414" s="1"/>
  <c r="I424" s="1"/>
  <c r="I364"/>
  <c r="E211"/>
  <c r="F211" s="1"/>
  <c r="I210" s="1"/>
  <c r="F210"/>
  <c r="I373"/>
  <c r="F75"/>
  <c r="E76"/>
  <c r="F76" s="1"/>
  <c r="I76" s="1"/>
  <c r="I75" s="1"/>
  <c r="F88"/>
  <c r="E89"/>
  <c r="F89" s="1"/>
  <c r="I89" s="1"/>
  <c r="E91"/>
  <c r="F91" s="1"/>
  <c r="I91" s="1"/>
  <c r="F103"/>
  <c r="E104"/>
  <c r="F104" s="1"/>
  <c r="I104" s="1"/>
  <c r="I103" s="1"/>
  <c r="F108"/>
  <c r="E109"/>
  <c r="F109" s="1"/>
  <c r="E126"/>
  <c r="F126" s="1"/>
  <c r="E127"/>
  <c r="F127" s="1"/>
  <c r="E128"/>
  <c r="F128" s="1"/>
  <c r="E129"/>
  <c r="F129" s="1"/>
  <c r="E131"/>
  <c r="F131" s="1"/>
  <c r="E139"/>
  <c r="F139" s="1"/>
  <c r="E140"/>
  <c r="F140" s="1"/>
  <c r="E141"/>
  <c r="F141" s="1"/>
  <c r="E142"/>
  <c r="F142" s="1"/>
  <c r="E143"/>
  <c r="F143" s="1"/>
  <c r="E144"/>
  <c r="F144" s="1"/>
  <c r="E145"/>
  <c r="F145" s="1"/>
  <c r="E147"/>
  <c r="F147" s="1"/>
  <c r="E148"/>
  <c r="F148" s="1"/>
  <c r="E149"/>
  <c r="F149" s="1"/>
  <c r="E150"/>
  <c r="F150" s="1"/>
  <c r="F157"/>
  <c r="I157" s="1"/>
  <c r="F186"/>
  <c r="E187"/>
  <c r="F187" s="1"/>
  <c r="I187" s="1"/>
  <c r="E189"/>
  <c r="F189" s="1"/>
  <c r="I189" s="1"/>
  <c r="E191"/>
  <c r="F191" s="1"/>
  <c r="I191" s="1"/>
  <c r="E197"/>
  <c r="F197" s="1"/>
  <c r="I197" s="1"/>
  <c r="F213"/>
  <c r="E214"/>
  <c r="F214" s="1"/>
  <c r="I214" s="1"/>
  <c r="E225"/>
  <c r="F225" s="1"/>
  <c r="I225" s="1"/>
  <c r="I223" s="1"/>
  <c r="E231"/>
  <c r="F231" s="1"/>
  <c r="I231" s="1"/>
  <c r="I227" s="1"/>
  <c r="E239"/>
  <c r="F239" s="1"/>
  <c r="I239" s="1"/>
  <c r="E241"/>
  <c r="F241" s="1"/>
  <c r="I241" s="1"/>
  <c r="E243"/>
  <c r="E272"/>
  <c r="F272" s="1"/>
  <c r="I272" s="1"/>
  <c r="E274"/>
  <c r="F274" s="1"/>
  <c r="I274" s="1"/>
  <c r="E276"/>
  <c r="F276" s="1"/>
  <c r="I276" s="1"/>
  <c r="E278"/>
  <c r="F278" s="1"/>
  <c r="I278" s="1"/>
  <c r="E280"/>
  <c r="F280" s="1"/>
  <c r="I280" s="1"/>
  <c r="E295"/>
  <c r="E307"/>
  <c r="F307" s="1"/>
  <c r="I307" s="1"/>
  <c r="I304" s="1"/>
  <c r="E309"/>
  <c r="F309" s="1"/>
  <c r="I309" s="1"/>
  <c r="E311"/>
  <c r="E333"/>
  <c r="F333" s="1"/>
  <c r="I333" s="1"/>
  <c r="E335"/>
  <c r="F335" s="1"/>
  <c r="I335" s="1"/>
  <c r="E340"/>
  <c r="E94"/>
  <c r="F94" s="1"/>
  <c r="I94" s="1"/>
  <c r="E96"/>
  <c r="F96" s="1"/>
  <c r="I96" s="1"/>
  <c r="E98"/>
  <c r="F98" s="1"/>
  <c r="I98" s="1"/>
  <c r="E164"/>
  <c r="F164" s="1"/>
  <c r="I164" s="1"/>
  <c r="E168"/>
  <c r="F168" s="1"/>
  <c r="I168" s="1"/>
  <c r="E178"/>
  <c r="F178" s="1"/>
  <c r="I178" s="1"/>
  <c r="E180"/>
  <c r="F180" s="1"/>
  <c r="I180" s="1"/>
  <c r="F203"/>
  <c r="E204"/>
  <c r="F204" s="1"/>
  <c r="I204" s="1"/>
  <c r="E206"/>
  <c r="F206" s="1"/>
  <c r="I206" s="1"/>
  <c r="E215"/>
  <c r="F215" s="1"/>
  <c r="I215" s="1"/>
  <c r="F220"/>
  <c r="I220" s="1"/>
  <c r="F223"/>
  <c r="F227"/>
  <c r="F237"/>
  <c r="E248"/>
  <c r="F248" s="1"/>
  <c r="I248" s="1"/>
  <c r="F260"/>
  <c r="E261"/>
  <c r="F261" s="1"/>
  <c r="I261" s="1"/>
  <c r="E263"/>
  <c r="F263" s="1"/>
  <c r="I263" s="1"/>
  <c r="E265"/>
  <c r="F265" s="1"/>
  <c r="I265" s="1"/>
  <c r="E267"/>
  <c r="F267" s="1"/>
  <c r="I267" s="1"/>
  <c r="F292"/>
  <c r="I292" s="1"/>
  <c r="F298"/>
  <c r="I298" s="1"/>
  <c r="E316"/>
  <c r="F316" s="1"/>
  <c r="I316" s="1"/>
  <c r="E318"/>
  <c r="F318" s="1"/>
  <c r="I318" s="1"/>
  <c r="F331"/>
  <c r="E332"/>
  <c r="F332" s="1"/>
  <c r="I332" s="1"/>
  <c r="I331" s="1"/>
  <c r="F337"/>
  <c r="I337" s="1"/>
  <c r="F343"/>
  <c r="I343" s="1"/>
  <c r="E381"/>
  <c r="F381" s="1"/>
  <c r="I381" s="1"/>
  <c r="E383"/>
  <c r="F383" s="1"/>
  <c r="I383" s="1"/>
  <c r="I377" s="1"/>
  <c r="E407"/>
  <c r="F407" s="1"/>
  <c r="I243" i="13" l="1"/>
  <c r="I161" i="6"/>
  <c r="I314"/>
  <c r="I237" i="7"/>
  <c r="I170" i="9"/>
  <c r="I377" i="10"/>
  <c r="I314"/>
  <c r="I331" i="13"/>
  <c r="I161"/>
  <c r="I88"/>
  <c r="I377" i="7"/>
  <c r="I314"/>
  <c r="I271"/>
  <c r="I170"/>
  <c r="D367"/>
  <c r="I367" s="1"/>
  <c r="I364" s="1"/>
  <c r="I161"/>
  <c r="D184"/>
  <c r="I184" s="1"/>
  <c r="I177" s="1"/>
  <c r="I377" i="8"/>
  <c r="I314"/>
  <c r="I271"/>
  <c r="I237"/>
  <c r="I322"/>
  <c r="I377" i="9"/>
  <c r="I314"/>
  <c r="I237"/>
  <c r="D367"/>
  <c r="I367" s="1"/>
  <c r="I364" s="1"/>
  <c r="I161" i="10"/>
  <c r="I237"/>
  <c r="I322"/>
  <c r="D367"/>
  <c r="I367" s="1"/>
  <c r="I364" s="1"/>
  <c r="I237" i="6"/>
  <c r="I322"/>
  <c r="E175" i="13"/>
  <c r="F175" s="1"/>
  <c r="I175" s="1"/>
  <c r="E171"/>
  <c r="F171" s="1"/>
  <c r="I171" s="1"/>
  <c r="F170"/>
  <c r="B443"/>
  <c r="I237"/>
  <c r="I251" s="1"/>
  <c r="B437" s="1"/>
  <c r="D208"/>
  <c r="I208" s="1"/>
  <c r="I122"/>
  <c r="B432" s="1"/>
  <c r="I346"/>
  <c r="B440" s="1"/>
  <c r="I301"/>
  <c r="B439" s="1"/>
  <c r="I260"/>
  <c r="I289" s="1"/>
  <c r="B438" s="1"/>
  <c r="I203"/>
  <c r="I234" s="1"/>
  <c r="B436" s="1"/>
  <c r="D184"/>
  <c r="I184" s="1"/>
  <c r="I177" s="1"/>
  <c r="I400"/>
  <c r="B442" s="1"/>
  <c r="D396"/>
  <c r="F311" i="7"/>
  <c r="I311"/>
  <c r="E246"/>
  <c r="F246" s="1"/>
  <c r="I246" s="1"/>
  <c r="E244"/>
  <c r="F244" s="1"/>
  <c r="I244" s="1"/>
  <c r="F243"/>
  <c r="E245"/>
  <c r="F245" s="1"/>
  <c r="I245" s="1"/>
  <c r="I108"/>
  <c r="D111"/>
  <c r="B443"/>
  <c r="I331"/>
  <c r="I88"/>
  <c r="D396"/>
  <c r="E341"/>
  <c r="F341" s="1"/>
  <c r="F340"/>
  <c r="I340" s="1"/>
  <c r="E296"/>
  <c r="F296" s="1"/>
  <c r="F295"/>
  <c r="I295" s="1"/>
  <c r="I301" s="1"/>
  <c r="B439" s="1"/>
  <c r="I260"/>
  <c r="I289" s="1"/>
  <c r="B438" s="1"/>
  <c r="D208"/>
  <c r="I208" s="1"/>
  <c r="I203" s="1"/>
  <c r="I234" s="1"/>
  <c r="B436" s="1"/>
  <c r="I304"/>
  <c r="D193"/>
  <c r="I193" s="1"/>
  <c r="I186" s="1"/>
  <c r="I200" s="1"/>
  <c r="B435" s="1"/>
  <c r="I391"/>
  <c r="I400" s="1"/>
  <c r="B442" s="1"/>
  <c r="F311" i="8"/>
  <c r="I311"/>
  <c r="E246"/>
  <c r="F246" s="1"/>
  <c r="I246" s="1"/>
  <c r="E244"/>
  <c r="F244" s="1"/>
  <c r="I244" s="1"/>
  <c r="F243"/>
  <c r="E245"/>
  <c r="F245" s="1"/>
  <c r="I245" s="1"/>
  <c r="B443"/>
  <c r="I331"/>
  <c r="D184"/>
  <c r="I184" s="1"/>
  <c r="I177" s="1"/>
  <c r="D193"/>
  <c r="I193" s="1"/>
  <c r="I186" s="1"/>
  <c r="I391"/>
  <c r="I400" s="1"/>
  <c r="B442" s="1"/>
  <c r="E341"/>
  <c r="F341" s="1"/>
  <c r="F340"/>
  <c r="I340" s="1"/>
  <c r="E296"/>
  <c r="F296" s="1"/>
  <c r="F295"/>
  <c r="I295" s="1"/>
  <c r="I301" s="1"/>
  <c r="B439" s="1"/>
  <c r="I108"/>
  <c r="D111"/>
  <c r="I260"/>
  <c r="I289" s="1"/>
  <c r="B438" s="1"/>
  <c r="D208"/>
  <c r="I208" s="1"/>
  <c r="I203" s="1"/>
  <c r="I234" s="1"/>
  <c r="B436" s="1"/>
  <c r="I161"/>
  <c r="I88"/>
  <c r="B443" i="9"/>
  <c r="F311"/>
  <c r="I311"/>
  <c r="E246"/>
  <c r="F246" s="1"/>
  <c r="I246" s="1"/>
  <c r="E244"/>
  <c r="F244" s="1"/>
  <c r="I244" s="1"/>
  <c r="F243"/>
  <c r="E245"/>
  <c r="F245" s="1"/>
  <c r="I245" s="1"/>
  <c r="I260"/>
  <c r="D208"/>
  <c r="I208" s="1"/>
  <c r="I203" s="1"/>
  <c r="I161"/>
  <c r="I271"/>
  <c r="D193"/>
  <c r="I193" s="1"/>
  <c r="D396"/>
  <c r="E341"/>
  <c r="F341" s="1"/>
  <c r="F340"/>
  <c r="I340" s="1"/>
  <c r="E296"/>
  <c r="F296" s="1"/>
  <c r="F295"/>
  <c r="I295" s="1"/>
  <c r="I301" s="1"/>
  <c r="B439" s="1"/>
  <c r="I108"/>
  <c r="D111"/>
  <c r="D184"/>
  <c r="I184" s="1"/>
  <c r="I177" s="1"/>
  <c r="I304"/>
  <c r="I213"/>
  <c r="I186"/>
  <c r="I88"/>
  <c r="I391"/>
  <c r="I400" s="1"/>
  <c r="E341" i="10"/>
  <c r="F341" s="1"/>
  <c r="F340"/>
  <c r="I340" s="1"/>
  <c r="E296"/>
  <c r="F296" s="1"/>
  <c r="F295"/>
  <c r="I295" s="1"/>
  <c r="I301" s="1"/>
  <c r="B439" s="1"/>
  <c r="E246"/>
  <c r="F246" s="1"/>
  <c r="I246" s="1"/>
  <c r="E244"/>
  <c r="F244" s="1"/>
  <c r="I244" s="1"/>
  <c r="F243"/>
  <c r="E245"/>
  <c r="F245" s="1"/>
  <c r="I245" s="1"/>
  <c r="B443"/>
  <c r="I304"/>
  <c r="I170"/>
  <c r="D396"/>
  <c r="F311"/>
  <c r="I311"/>
  <c r="I108"/>
  <c r="D111"/>
  <c r="I260"/>
  <c r="D208"/>
  <c r="I208" s="1"/>
  <c r="I203" s="1"/>
  <c r="I271"/>
  <c r="I213"/>
  <c r="D193"/>
  <c r="I193" s="1"/>
  <c r="I186" s="1"/>
  <c r="I88"/>
  <c r="I391"/>
  <c r="I400" s="1"/>
  <c r="B443" i="6"/>
  <c r="F311"/>
  <c r="I311"/>
  <c r="I346" s="1"/>
  <c r="B440" s="1"/>
  <c r="E341"/>
  <c r="F341" s="1"/>
  <c r="F340"/>
  <c r="I340" s="1"/>
  <c r="E296"/>
  <c r="F296" s="1"/>
  <c r="F295"/>
  <c r="I295" s="1"/>
  <c r="I301" s="1"/>
  <c r="B439" s="1"/>
  <c r="E246"/>
  <c r="F246" s="1"/>
  <c r="I246" s="1"/>
  <c r="E244"/>
  <c r="F244" s="1"/>
  <c r="I244" s="1"/>
  <c r="F243"/>
  <c r="E245"/>
  <c r="F245" s="1"/>
  <c r="I245" s="1"/>
  <c r="I108"/>
  <c r="D111"/>
  <c r="I271"/>
  <c r="I213"/>
  <c r="D193"/>
  <c r="I193" s="1"/>
  <c r="I186" s="1"/>
  <c r="I391"/>
  <c r="I400" s="1"/>
  <c r="B442" s="1"/>
  <c r="I260"/>
  <c r="I289" s="1"/>
  <c r="B438" s="1"/>
  <c r="D208"/>
  <c r="I208" s="1"/>
  <c r="I203" s="1"/>
  <c r="I88"/>
  <c r="D184"/>
  <c r="I184" s="1"/>
  <c r="I177" s="1"/>
  <c r="D396"/>
  <c r="I170"/>
  <c r="I346" i="8" l="1"/>
  <c r="B440" s="1"/>
  <c r="I234" i="10"/>
  <c r="B436" s="1"/>
  <c r="I346"/>
  <c r="B440" s="1"/>
  <c r="I170" i="13"/>
  <c r="I200" s="1"/>
  <c r="I346" i="7"/>
  <c r="B440" s="1"/>
  <c r="I122" i="8"/>
  <c r="B432" s="1"/>
  <c r="I234" i="9"/>
  <c r="B436" s="1"/>
  <c r="I289" i="10"/>
  <c r="B438" s="1"/>
  <c r="I200" i="6"/>
  <c r="B435" s="1"/>
  <c r="I122" i="7"/>
  <c r="B432" s="1"/>
  <c r="I243"/>
  <c r="I251" s="1"/>
  <c r="B437" s="1"/>
  <c r="I200" i="8"/>
  <c r="B435" s="1"/>
  <c r="I243"/>
  <c r="I251" s="1"/>
  <c r="B437" s="1"/>
  <c r="B442" i="9"/>
  <c r="I346"/>
  <c r="B440" s="1"/>
  <c r="I122"/>
  <c r="B432" s="1"/>
  <c r="I200"/>
  <c r="B435" s="1"/>
  <c r="I289"/>
  <c r="B438" s="1"/>
  <c r="I243"/>
  <c r="I251" s="1"/>
  <c r="B437" s="1"/>
  <c r="B442" i="10"/>
  <c r="I200"/>
  <c r="B435" s="1"/>
  <c r="I243"/>
  <c r="I251" s="1"/>
  <c r="B437" s="1"/>
  <c r="I122"/>
  <c r="B432" s="1"/>
  <c r="I234" i="6"/>
  <c r="B436" s="1"/>
  <c r="I243"/>
  <c r="I251" s="1"/>
  <c r="B437" s="1"/>
  <c r="I122"/>
  <c r="B432" s="1"/>
  <c r="I428"/>
  <c r="B444" i="7" l="1"/>
  <c r="B444" i="8"/>
  <c r="B444" i="10"/>
  <c r="I428" i="8"/>
  <c r="B435" i="13"/>
  <c r="B444" s="1"/>
  <c r="I428"/>
  <c r="G438" s="1"/>
  <c r="I428" i="10"/>
  <c r="I428" i="7"/>
  <c r="B444" i="9"/>
  <c r="I428"/>
  <c r="B444" i="6"/>
  <c r="A1" i="5"/>
</calcChain>
</file>

<file path=xl/comments1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5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6.xml><?xml version="1.0" encoding="utf-8"?>
<comments xmlns="http://schemas.openxmlformats.org/spreadsheetml/2006/main">
  <authors>
    <author>Author</author>
  </authors>
  <commentList>
    <comment ref="E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70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7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sharedStrings.xml><?xml version="1.0" encoding="utf-8"?>
<sst xmlns="http://schemas.openxmlformats.org/spreadsheetml/2006/main" count="4138" uniqueCount="372">
  <si>
    <t>Measures</t>
  </si>
  <si>
    <t>Average weekly household expenditure</t>
  </si>
  <si>
    <t>Category</t>
  </si>
  <si>
    <t/>
  </si>
  <si>
    <t>Total net expenditure</t>
  </si>
  <si>
    <t>Food</t>
  </si>
  <si>
    <t>Fruit and vegetables</t>
  </si>
  <si>
    <t>Meat, poultry and fish</t>
  </si>
  <si>
    <t>Grocery food</t>
  </si>
  <si>
    <t>Non-alcoholic beverages</t>
  </si>
  <si>
    <t>Restaurant meals and ready-to-eat food</t>
  </si>
  <si>
    <t>Alcoholic beverages, tobacco and illicit drugs</t>
  </si>
  <si>
    <t>Alcoholic beverages</t>
  </si>
  <si>
    <t>Cigarettes and tobacco</t>
  </si>
  <si>
    <t>Illicit drugs</t>
  </si>
  <si>
    <t>..</t>
  </si>
  <si>
    <t>Clothing and footwear</t>
  </si>
  <si>
    <t>Clothing</t>
  </si>
  <si>
    <t>Footwear</t>
  </si>
  <si>
    <t>Housing and household utilities</t>
  </si>
  <si>
    <t>Actual rentals for housing</t>
  </si>
  <si>
    <t>Home ownership</t>
  </si>
  <si>
    <t>Property maintenance</t>
  </si>
  <si>
    <t>Property rates and related services</t>
  </si>
  <si>
    <t>Household energy</t>
  </si>
  <si>
    <t>Other housing expenses</t>
  </si>
  <si>
    <t>Household contents and services</t>
  </si>
  <si>
    <t>Furniture, furnishings and floor coverings</t>
  </si>
  <si>
    <t>Household textiles</t>
  </si>
  <si>
    <t>Household appliances</t>
  </si>
  <si>
    <t>Glassware, tableware and household utensils</t>
  </si>
  <si>
    <t>Tools and equipment for house and garden</t>
  </si>
  <si>
    <t>Other household supplies and services</t>
  </si>
  <si>
    <t>Health</t>
  </si>
  <si>
    <t>Medical products, appliances, and equipment</t>
  </si>
  <si>
    <t>Out-patient services</t>
  </si>
  <si>
    <t>Hospital services</t>
  </si>
  <si>
    <t>Transport</t>
  </si>
  <si>
    <t>Purchase of vehicles</t>
  </si>
  <si>
    <t>Private transport supplies and services</t>
  </si>
  <si>
    <t>Passenger transport services</t>
  </si>
  <si>
    <t>Communication</t>
  </si>
  <si>
    <t>Postal services</t>
  </si>
  <si>
    <t>Telecommunication equipment</t>
  </si>
  <si>
    <t>Telecommunication services</t>
  </si>
  <si>
    <t>Recreation and culture</t>
  </si>
  <si>
    <t>Audio-visual and computing equipment</t>
  </si>
  <si>
    <t>Major recreational and cultural equipment</t>
  </si>
  <si>
    <t>Other recreational equipment and supplies</t>
  </si>
  <si>
    <t>Recreational and cultural services</t>
  </si>
  <si>
    <t>Newspapers, books and stationery</t>
  </si>
  <si>
    <t>Accommodation services</t>
  </si>
  <si>
    <t>Package holidays</t>
  </si>
  <si>
    <t>Miscellaneous domestic holiday costs</t>
  </si>
  <si>
    <t>Education</t>
  </si>
  <si>
    <t>Miscellaneous goods and services</t>
  </si>
  <si>
    <t>Personal care</t>
  </si>
  <si>
    <t>Prostitution</t>
  </si>
  <si>
    <t>Personal effects nec</t>
  </si>
  <si>
    <t>Insurance</t>
  </si>
  <si>
    <t>Credit services</t>
  </si>
  <si>
    <t>Other miscellaneous services</t>
  </si>
  <si>
    <t>Other expenditure</t>
  </si>
  <si>
    <t>Interest payments</t>
  </si>
  <si>
    <t>Contributions to savings</t>
  </si>
  <si>
    <t>Money given to others (excluding donations)</t>
  </si>
  <si>
    <t>Fines</t>
  </si>
  <si>
    <t>Expenditure incurred whilst overseas</t>
  </si>
  <si>
    <t>Sales, trade-ins and refunds</t>
  </si>
  <si>
    <t>Expenditure group, subgroup, and class</t>
  </si>
  <si>
    <t>HES CAT</t>
  </si>
  <si>
    <t>HES SUBCAT(LEVEL I WILL BE ANALYZING AT</t>
  </si>
  <si>
    <t>HES SUBCAT,SUBCAT</t>
  </si>
  <si>
    <t>CORRESPONDING NZSIOC CAT</t>
  </si>
  <si>
    <t>2007 AVG. WEEKLY HOUSEHOLD EXPENDITURE</t>
  </si>
  <si>
    <t>2007 ANNUAL HOUSEHOLD EXPENDITURE</t>
  </si>
  <si>
    <t>% household expenditure in sector AT NZSIOC LEVEL</t>
  </si>
  <si>
    <t>ANNUAL CO2 INTENSITY</t>
  </si>
  <si>
    <t>TOTAL CO2 EMISSIONS</t>
  </si>
  <si>
    <t>Fruit</t>
  </si>
  <si>
    <t>Vegetables</t>
  </si>
  <si>
    <t>Horticulture and fruit growing</t>
  </si>
  <si>
    <t>Fruit, oil, cereal and other food product manufacturing</t>
  </si>
  <si>
    <t>Meat, poultry, and fish</t>
  </si>
  <si>
    <t>Meat and poultry</t>
  </si>
  <si>
    <t>Sheep, beef cattle and grain farming</t>
  </si>
  <si>
    <t>Poultry, deer and other livestock farming</t>
  </si>
  <si>
    <t>Meat and meat product manufacturing</t>
  </si>
  <si>
    <t>Fish and other seafood</t>
  </si>
  <si>
    <t>Fishing and aquaculture</t>
  </si>
  <si>
    <t>Seafood processing</t>
  </si>
  <si>
    <t>Bread and cereals</t>
  </si>
  <si>
    <t>Milk, cheese, and eggs</t>
  </si>
  <si>
    <t>Dairy cattle farming</t>
  </si>
  <si>
    <t>Dairy product manufacturing</t>
  </si>
  <si>
    <t>Oils and fats</t>
  </si>
  <si>
    <t>Food additives and condiments</t>
  </si>
  <si>
    <t>Confectionery, nuts, and snacks</t>
  </si>
  <si>
    <t>Other grocery food</t>
  </si>
  <si>
    <t>Coffee, tea, and other hot drinks</t>
  </si>
  <si>
    <t>Soft drinks, waters, and juices</t>
  </si>
  <si>
    <t>Beverage and tobacco product manufacturing</t>
  </si>
  <si>
    <t>Restaurant meals</t>
  </si>
  <si>
    <t>Ready-to-eat food</t>
  </si>
  <si>
    <t>Other food services</t>
  </si>
  <si>
    <t>S</t>
  </si>
  <si>
    <t>Total food</t>
  </si>
  <si>
    <t>Alcoholic beverages, tobacco, and illicit drugs</t>
  </si>
  <si>
    <t>Beer</t>
  </si>
  <si>
    <t>Wine</t>
  </si>
  <si>
    <t>Spirits and liqueurs</t>
  </si>
  <si>
    <t>Alcoholic beverages not elsewhere classified</t>
  </si>
  <si>
    <t>Total alcoholic beverages, tobacco, and illicit drugs</t>
  </si>
  <si>
    <t>Clothing not further defined</t>
  </si>
  <si>
    <t>Men's clothing</t>
  </si>
  <si>
    <t>Women's clothing</t>
  </si>
  <si>
    <t>Children's and infants' clothing</t>
  </si>
  <si>
    <t xml:space="preserve">Clothing accessories </t>
  </si>
  <si>
    <t>Knitting and sewing supplies</t>
  </si>
  <si>
    <t>Clothing services</t>
  </si>
  <si>
    <t>Footwear not further defined</t>
  </si>
  <si>
    <t>Men's footwear</t>
  </si>
  <si>
    <t>Women's footwear</t>
  </si>
  <si>
    <t>Children's and infants' footwear</t>
  </si>
  <si>
    <t>Footwear accessories and services</t>
  </si>
  <si>
    <t>Textile and leather manufacturing</t>
  </si>
  <si>
    <t>Clothing, knitted products and footwear manufacturing</t>
  </si>
  <si>
    <t xml:space="preserve">Total clothing and footwear </t>
  </si>
  <si>
    <t>Residential property operation</t>
  </si>
  <si>
    <t>Resdential building construction</t>
  </si>
  <si>
    <t>Purchase of housing</t>
  </si>
  <si>
    <t>Materials for property alterations, additions, and improvements</t>
  </si>
  <si>
    <t>Primary metal and metal product manufacturing</t>
  </si>
  <si>
    <t>Non-metallic mineral product manufacturing</t>
  </si>
  <si>
    <t>Wood product manufacturing</t>
  </si>
  <si>
    <t>Services for property alterations, additions, and improvements</t>
  </si>
  <si>
    <t>AVG. SURPRESSED DISTRIBUTION</t>
  </si>
  <si>
    <t>Property maintenance materials</t>
  </si>
  <si>
    <t>Property maintenance services</t>
  </si>
  <si>
    <t>Repair and maintenance</t>
  </si>
  <si>
    <t>Water supply</t>
  </si>
  <si>
    <t>Refuse disposal and recycling</t>
  </si>
  <si>
    <t>Waste collection, treatment and disposal services</t>
  </si>
  <si>
    <t>Local authority rates and payments</t>
  </si>
  <si>
    <t>Local government administration</t>
  </si>
  <si>
    <t>Other property related services</t>
  </si>
  <si>
    <t>Building cleaning, pest control and other support services</t>
  </si>
  <si>
    <t>Electricity</t>
  </si>
  <si>
    <t>Electricity generation</t>
  </si>
  <si>
    <t>Gas</t>
  </si>
  <si>
    <t>Gas supply</t>
  </si>
  <si>
    <t>Solid fuels</t>
  </si>
  <si>
    <t>Coal mining</t>
  </si>
  <si>
    <t>Liquid fuels</t>
  </si>
  <si>
    <t>Petroleum and coal product manufacturing</t>
  </si>
  <si>
    <t>Domestic fuel not elsewhere classified</t>
  </si>
  <si>
    <t>Owner-occupied property operation</t>
  </si>
  <si>
    <t>Total housing and household utilities</t>
  </si>
  <si>
    <t>Furniture, furnishings, and floor coverings</t>
  </si>
  <si>
    <t>Furniture and furnishings</t>
  </si>
  <si>
    <t>Furniture manufacturing</t>
  </si>
  <si>
    <t>Carpets and other floor coverings</t>
  </si>
  <si>
    <t>Repair of furniture, furnishings, and floor coverings</t>
  </si>
  <si>
    <t>Major household appliances</t>
  </si>
  <si>
    <t>Small electrical household appliances</t>
  </si>
  <si>
    <t>Electronic and electrical equipment manufacturing</t>
  </si>
  <si>
    <t>Repair and hire of household appliances</t>
  </si>
  <si>
    <t>Rental and hiring services (except real estate); non-financial asset leasing</t>
  </si>
  <si>
    <t>Glassware, tableware, and household utensils</t>
  </si>
  <si>
    <t>Other manufacturing</t>
  </si>
  <si>
    <t>Major tools and equipment for the house and garden</t>
  </si>
  <si>
    <t>Small tools and accessories for the house and garden</t>
  </si>
  <si>
    <t>Cleaning products and other household supplies</t>
  </si>
  <si>
    <t>Pharmaceutical, cleaning and other chemical manufacturing</t>
  </si>
  <si>
    <t>Other household services</t>
  </si>
  <si>
    <t>Personal services; domestic household staff</t>
  </si>
  <si>
    <t>Total household contents and services</t>
  </si>
  <si>
    <t>Pharmaceutical products</t>
  </si>
  <si>
    <t>Other medical products</t>
  </si>
  <si>
    <t>Therapeutic appliances and equipment</t>
  </si>
  <si>
    <t>Medical services</t>
  </si>
  <si>
    <t>Dental services</t>
  </si>
  <si>
    <t>Paramedical services</t>
  </si>
  <si>
    <t>Medical and other health care services</t>
  </si>
  <si>
    <t>Hospitals</t>
  </si>
  <si>
    <t>Total health</t>
  </si>
  <si>
    <t>Purchase of new motor cars</t>
  </si>
  <si>
    <t>Purchase of second-hand motor cars</t>
  </si>
  <si>
    <t>Purchase of motorcycles</t>
  </si>
  <si>
    <t>Purchase of bicycles</t>
  </si>
  <si>
    <t>Transport equipment manufacturing</t>
  </si>
  <si>
    <t>Vehicle parts and accessories</t>
  </si>
  <si>
    <t>Petrol</t>
  </si>
  <si>
    <t>Road transport</t>
  </si>
  <si>
    <t>Other vehicle fuels and lubricants</t>
  </si>
  <si>
    <t>Vehicle servicing and repairs</t>
  </si>
  <si>
    <t>Other private transport services</t>
  </si>
  <si>
    <t>Transport support services</t>
  </si>
  <si>
    <t>Rail passenger transport</t>
  </si>
  <si>
    <t>Rail transport</t>
  </si>
  <si>
    <t>Road passenger transport</t>
  </si>
  <si>
    <t>Domestic air transport</t>
  </si>
  <si>
    <t>Air and space transport</t>
  </si>
  <si>
    <t>International air transport</t>
  </si>
  <si>
    <t>Sea passenger transport</t>
  </si>
  <si>
    <t>Other transport</t>
  </si>
  <si>
    <t>Combined passenger transport</t>
  </si>
  <si>
    <t>Other passenger transport costs</t>
  </si>
  <si>
    <t>Total transport</t>
  </si>
  <si>
    <t>Postal and courier pick up and delivery services</t>
  </si>
  <si>
    <t>Telecommunications services</t>
  </si>
  <si>
    <t>Total communication</t>
  </si>
  <si>
    <t>Audio-visual equipment</t>
  </si>
  <si>
    <t>Computing equipment</t>
  </si>
  <si>
    <t>Recording media</t>
  </si>
  <si>
    <t>Repair of audio-visual, photographic, and information processing equipment</t>
  </si>
  <si>
    <t>Games, toys, and hobbies</t>
  </si>
  <si>
    <t>Equipment for sport, camping, and outdoor recreation</t>
  </si>
  <si>
    <t>Plants, flowers, and gardening supplies</t>
  </si>
  <si>
    <t>Fertiliser and pesticide manufacturing</t>
  </si>
  <si>
    <t>Pets and pet-related products</t>
  </si>
  <si>
    <t>Recreational and sporting services</t>
  </si>
  <si>
    <t>Sport and recreation activities</t>
  </si>
  <si>
    <t>Cultural services</t>
  </si>
  <si>
    <t>Heritage and artistic activities</t>
  </si>
  <si>
    <t>Veterinary and other services for pets and domestic livestock</t>
  </si>
  <si>
    <t>Veterinary and other professional services</t>
  </si>
  <si>
    <t>Games of chance</t>
  </si>
  <si>
    <t>Gambling activities</t>
  </si>
  <si>
    <t>Newspapers, books, and stationery</t>
  </si>
  <si>
    <t>Books</t>
  </si>
  <si>
    <t>Newspapers and magazines</t>
  </si>
  <si>
    <t>Miscellaneous printed matter</t>
  </si>
  <si>
    <t>Stationery and drawing materials</t>
  </si>
  <si>
    <t>Pulp, paper and converted paper product manufacturing</t>
  </si>
  <si>
    <t>Accommodation</t>
  </si>
  <si>
    <t>Total recreation and culture</t>
  </si>
  <si>
    <t>Early childhood education</t>
  </si>
  <si>
    <t>Preschool education</t>
  </si>
  <si>
    <t>Primary, intermediate, and secondary education</t>
  </si>
  <si>
    <t>School education</t>
  </si>
  <si>
    <t>Tertiary and other post-school education</t>
  </si>
  <si>
    <t>Tertiary education</t>
  </si>
  <si>
    <t>Other educational fees</t>
  </si>
  <si>
    <t>Adult, community and other education</t>
  </si>
  <si>
    <t>Total education</t>
  </si>
  <si>
    <t>Hairdressing and personal grooming services</t>
  </si>
  <si>
    <t>Personal care, funeral and other personal services</t>
  </si>
  <si>
    <t>Electrical appliances for personal care</t>
  </si>
  <si>
    <t>Other appliances, articles, and products for personal care</t>
  </si>
  <si>
    <t>Personal effects not elsewhere classified</t>
  </si>
  <si>
    <t>Jewellery and watches</t>
  </si>
  <si>
    <t>Other personal effects</t>
  </si>
  <si>
    <t>Life insurance</t>
  </si>
  <si>
    <t>Dwelling insurance</t>
  </si>
  <si>
    <t>Contents insurance</t>
  </si>
  <si>
    <t>Health insurance</t>
  </si>
  <si>
    <t>Vehicle insurance</t>
  </si>
  <si>
    <t>Combinations of insurance not elsewhere classified</t>
  </si>
  <si>
    <t>Other insurance</t>
  </si>
  <si>
    <t>Health and general insurance</t>
  </si>
  <si>
    <t>Direct credit service charges</t>
  </si>
  <si>
    <t>Financial intermediation services</t>
  </si>
  <si>
    <t>…</t>
  </si>
  <si>
    <t>Banking and financing</t>
  </si>
  <si>
    <t>Vocational services</t>
  </si>
  <si>
    <t>Civil, professional and other interest groups</t>
  </si>
  <si>
    <t>Professional services</t>
  </si>
  <si>
    <t>Real estate services</t>
  </si>
  <si>
    <t>Other miscellaneous services not elsewhere classified</t>
  </si>
  <si>
    <t>Total miscellaneous goods and services</t>
  </si>
  <si>
    <t>Mortgage interest payments</t>
  </si>
  <si>
    <t>Interest payments on personal loans</t>
  </si>
  <si>
    <t>Interest payments on credit sales (hire purchases)</t>
  </si>
  <si>
    <t>Other interest payments</t>
  </si>
  <si>
    <t>Central government administration and justice</t>
  </si>
  <si>
    <t>Food and beverage services</t>
  </si>
  <si>
    <t>Total other expenditure</t>
  </si>
  <si>
    <t>Total sales, trade-ins, and refunds(7)</t>
  </si>
  <si>
    <t>Total net expenditure(8)(9)</t>
  </si>
  <si>
    <t>BROAD HES CATEGORIES</t>
  </si>
  <si>
    <t>ANNUAL CARBON EMISSIONS FOR AVERAGE HOUSEHOLD IN 2007</t>
  </si>
  <si>
    <t>FOOD</t>
  </si>
  <si>
    <t>BEVERAGE</t>
  </si>
  <si>
    <t>CLOTHING</t>
  </si>
  <si>
    <t>HOUSING (UTILITIES)</t>
  </si>
  <si>
    <t>HOUSING(CONTENTS)</t>
  </si>
  <si>
    <t>HEALTH</t>
  </si>
  <si>
    <t>TRANSPORT</t>
  </si>
  <si>
    <t>AVG. PER PERSON</t>
  </si>
  <si>
    <t>COMM</t>
  </si>
  <si>
    <t>REC/CULTURE</t>
  </si>
  <si>
    <t>EDUCATION</t>
  </si>
  <si>
    <t>MISC.</t>
  </si>
  <si>
    <t>OTHER</t>
  </si>
  <si>
    <t>TOTAL</t>
  </si>
  <si>
    <t>AVG IN 2007</t>
  </si>
  <si>
    <t>Suppressed</t>
  </si>
  <si>
    <t>s:</t>
  </si>
  <si>
    <t>Legend:</t>
  </si>
  <si>
    <t>data extracted on 23 Jul 2013 03:57 UTC (GMT) from NZ.Stat</t>
  </si>
  <si>
    <t>2007</t>
  </si>
  <si>
    <t>Year ended June</t>
  </si>
  <si>
    <t>Rest of South Island</t>
  </si>
  <si>
    <t>Canterbury</t>
  </si>
  <si>
    <t>Rest of North Island</t>
  </si>
  <si>
    <t>Wellington</t>
  </si>
  <si>
    <t>Auckland</t>
  </si>
  <si>
    <t>Broad region</t>
  </si>
  <si>
    <t>Dataset: Household expenditure for group and subgroup by broad region</t>
  </si>
  <si>
    <t>&lt;?xml version="1.0"?&gt;&lt;WebTableParameter xmlns:xsi="http://www.w3.org/2001/XMLSchema-instance" xmlns:xsd="http://www.w3.org/2001/XMLSchema" xmlns=""&gt;&lt;DataTable Code="TABLECODE916" HasMetadata="true"&gt;&lt;Name LocaleIsoCode="en"&gt;Household expenditure for group and subgroup by broad region&lt;/Name&gt;&lt;Dimension Code="MEASURES" Display="labels"&gt;&lt;Name LocaleIsoCode="en"&gt;Measures&lt;/Name&gt;&lt;Member Code="AV_WKLY_AMT" HasMetadata="true"&gt;&lt;Name LocaleIsoCode="en"&gt;Average weekly household expenditure&lt;/Name&gt;&lt;/Member&gt;&lt;/Dimension&gt;&lt;Dimension Code="CATEGORY" HasMetadata="true" Display="labels"&gt;&lt;Name LocaleIsoCode="en"&gt;Category&lt;/Name&gt;&lt;Member Code="98" HasMetadata="true"&gt;&lt;Name LocaleIsoCode="en"&gt;Total net expenditure&lt;/Name&gt;&lt;ChildMember Code="01"&gt;&lt;Name LocaleIsoCode="en"&gt;Food&lt;/Name&gt;&lt;ChildMember Code="01_1"&gt;&lt;Name LocaleIsoCode="en"&gt;Fruit and vegetables&lt;/Name&gt;&lt;/ChildMember&gt;&lt;ChildMember Code="01_2"&gt;&lt;Name LocaleIsoCode="en"&gt;Meat, poultry and fish&lt;/Name&gt;&lt;/ChildMember&gt;&lt;ChildMember Code="01_3"&gt;&lt;Name LocaleIsoCode="en"&gt;Grocery food&lt;/Name&gt;&lt;/ChildMember&gt;&lt;ChildMember Code="01_4"&gt;&lt;Name LocaleIsoCode="en"&gt;Non-alcoholic beverages&lt;/Name&gt;&lt;/ChildMember&gt;&lt;ChildMember Code="01_5"&gt;&lt;Name LocaleIsoCode="en"&gt;Restaurant meals and ready-to-eat food&lt;/Name&gt;&lt;/ChildMember&gt;&lt;/ChildMember&gt;&lt;ChildMember Code="02"&gt;&lt;Name LocaleIsoCode="en"&gt;Alcoholic beverages, tobacco and illicit drugs&lt;/Name&gt;&lt;ChildMember Code="02_1"&gt;&lt;Name LocaleIsoCode="en"&gt;Alcoholic beverages&lt;/Name&gt;&lt;/ChildMember&gt;&lt;ChildMember Code="02_2"&gt;&lt;Name LocaleIsoCode="en"&gt;Cigarettes and tobacco&lt;/Name&gt;&lt;/ChildMember&gt;&lt;ChildMember Code="02_3"&gt;&lt;Name LocaleIsoCode="en"&gt;Illicit drugs&lt;/Name&gt;&lt;/ChildMember&gt;&lt;/ChildMember&gt;&lt;ChildMember Code="03"&gt;&lt;Name LocaleIsoCode="en"&gt;Clothing and footwear&lt;/Name&gt;&lt;ChildMember Code="03_1"&gt;&lt;Name LocaleIsoCode="en"&gt;Clothing&lt;/Name&gt;&lt;/ChildMember&gt;&lt;ChildMember Code="03_2"&gt;&lt;Name LocaleIsoCode="en"&gt;Footwear&lt;/Name&gt;&lt;/ChildMember&gt;&lt;/ChildMember&gt;&lt;ChildMember Code="04"&gt;&lt;Name LocaleIsoCode="en"&gt;Housing and household utilities&lt;/Name&gt;&lt;ChildMember Code="04_1"&gt;&lt;Name LocaleIsoCode="en"&gt;Actual rentals for housing&lt;/Name&gt;&lt;/ChildMember&gt;&lt;ChildMember Code="04_2"&gt;&lt;Name LocaleIsoCode="en"&gt;Home ownership&lt;/Name&gt;&lt;/ChildMember&gt;&lt;ChildMember Code="04_3"&gt;&lt;Name LocaleIsoCode="en"&gt;Property maintenance&lt;/Name&gt;&lt;/ChildMember&gt;&lt;ChildMember Code="04_4"&gt;&lt;Name LocaleIsoCode="en"&gt;Property rates and related services&lt;/Name&gt;&lt;/ChildMember&gt;&lt;ChildMember Code="04_5"&gt;&lt;Name LocaleIsoCode="en"&gt;Household energy&lt;/Name&gt;&lt;/ChildMember&gt;&lt;ChildMember Code="04_6"&gt;&lt;Name LocaleIsoCode="en"&gt;Other housing expenses&lt;/Name&gt;&lt;/ChildMember&gt;&lt;/ChildMember&gt;&lt;ChildMember Code="05"&gt;&lt;Name LocaleIsoCode="en"&gt;Household contents and services&lt;/Name&gt;&lt;ChildMember Code="05_1"&gt;&lt;Name LocaleIsoCode="en"&gt;Furniture, furnishings and floor coverings&lt;/Name&gt;&lt;/ChildMember&gt;&lt;ChildMember Code="05_2"&gt;&lt;Name LocaleIsoCode="en"&gt;Household textiles&lt;/Name&gt;&lt;/ChildMember&gt;&lt;ChildMember Code="05_3"&gt;&lt;Name LocaleIsoCode="en"&gt;Household appliances&lt;/Name&gt;&lt;/ChildMember&gt;&lt;ChildMember Code="05_4"&gt;&lt;Name LocaleIsoCode="en"&gt;Glassware, tableware and household utensils&lt;/Name&gt;&lt;/ChildMember&gt;&lt;ChildMember Code="05_5"&gt;&lt;Name LocaleIsoCode="en"&gt;Tools and equipment for house and garden&lt;/Name&gt;&lt;/ChildMember&gt;&lt;ChildMember Code="05_6"&gt;&lt;Name LocaleIsoCode="en"&gt;Other household supplies and services&lt;/Name&gt;&lt;/ChildMember&gt;&lt;/ChildMember&gt;&lt;ChildMember Code="06"&gt;&lt;Name LocaleIsoCode="en"&gt;Health&lt;/Name&gt;&lt;ChildMember Code="06_1"&gt;&lt;Name LocaleIsoCode="en"&gt;Medical products, appliances, and equipment&lt;/Name&gt;&lt;/ChildMember&gt;&lt;ChildMember Code="06_2"&gt;&lt;Name LocaleIsoCode="en"&gt;Out-patient services&lt;/Name&gt;&lt;/ChildMember&gt;&lt;ChildMember Code="06_3"&gt;&lt;Name LocaleIsoCode="en"&gt;Hospital services&lt;/Name&gt;&lt;/ChildMember&gt;&lt;/ChildMember&gt;&lt;ChildMember Code="07"&gt;&lt;Name LocaleIsoCode="en"&gt;Transport&lt;/Name&gt;&lt;ChildMember Code="07_1"&gt;&lt;Name LocaleIsoCode="en"&gt;Purchase of vehicles&lt;/Name&gt;&lt;/ChildMember&gt;&lt;ChildMember Code="07_2"&gt;&lt;Name LocaleIsoCode="en"&gt;Private transport supplies and services&lt;/Name&gt;&lt;/ChildMember&gt;&lt;ChildMember Code="07_3"&gt;&lt;Name LocaleIsoCode="en"&gt;Passenger transport services&lt;/Name&gt;&lt;/ChildMember&gt;&lt;/ChildMember&gt;&lt;ChildMember Code="08"&gt;&lt;Name LocaleIsoCode="en"&gt;Communication&lt;/Name&gt;&lt;ChildMember Code="08_1"&gt;&lt;Name LocaleIsoCode="en"&gt;Postal services&lt;/Name&gt;&lt;/ChildMember&gt;&lt;ChildMember Code="08_2"&gt;&lt;Name LocaleIsoCode="en"&gt;Telecommunication equipment&lt;/Name&gt;&lt;/ChildMember&gt;&lt;ChildMember Code="08_3"&gt;&lt;Name LocaleIsoCode="en"&gt;Telecommunication services&lt;/Name&gt;&lt;/ChildMember&gt;&lt;/ChildMember&gt;&lt;ChildMember Code="09"&gt;&lt;Name LocaleIsoCode="en"&gt;Recreation and culture&lt;/Name&gt;&lt;ChildMember Code="09_1"&gt;&lt;Name LocaleIsoCode="en"&gt;Audio-visual and computing equipment&lt;/Name&gt;&lt;/ChildMember&gt;&lt;ChildMember Code="09_2"&gt;&lt;Name LocaleIsoCode="en"&gt;Major recreational and cultural equipment&lt;/Name&gt;&lt;/ChildMember&gt;&lt;ChildMember Code="09_3"&gt;&lt;Name LocaleIsoCode="en"&gt;Other recreational equipment and supplies&lt;/Name&gt;&lt;/ChildMember&gt;&lt;ChildMember Code="09_4"&gt;&lt;Name LocaleIsoCode="en"&gt;Recreational and cultural services&lt;/Name&gt;&lt;/ChildMember&gt;&lt;ChildMember Code="09_5"&gt;&lt;Name LocaleIsoCode="en"&gt;Newspapers, books and stationery&lt;/Name&gt;&lt;/ChildMember&gt;&lt;ChildMember Code="09_6"&gt;&lt;Name LocaleIsoCode="en"&gt;Accommodation services&lt;/Name&gt;&lt;/ChildMember&gt;&lt;ChildMember Code="09_7"&gt;&lt;Name LocaleIsoCode="en"&gt;Package holidays&lt;/Name&gt;&lt;/ChildMember&gt;&lt;ChildMember Code="09_8"&gt;&lt;Name LocaleIsoCode="en"&gt;Miscellaneous domestic holiday costs&lt;/Name&gt;&lt;/ChildMember&gt;&lt;/ChildMember&gt;&lt;ChildMember Code="10" HasMetadata="true"&gt;&lt;Name LocaleIsoCode="en"&gt;Education&lt;/Name&gt;&lt;/ChildMember&gt;&lt;ChildMember Code="11"&gt;&lt;Name LocaleIsoCode="en"&gt;Miscellaneous goods and services&lt;/Name&gt;&lt;ChildMember Code="11_1"&gt;&lt;Name LocaleIsoCode="en"&gt;Personal care&lt;/Name&gt;&lt;/ChildMember&gt;&lt;ChildMember Code="11_2"&gt;&lt;Name LocaleIsoCode="en"&gt;Prostitution&lt;/Name&gt;&lt;/ChildMember&gt;&lt;ChildMember Code="11_3"&gt;&lt;Name LocaleIsoCode="en"&gt;Personal effects nec&lt;/Name&gt;&lt;/ChildMember&gt;&lt;ChildMember Code="11_4"&gt;&lt;Name LocaleIsoCode="en"&gt;Insurance&lt;/Name&gt;&lt;/ChildMember&gt;&lt;ChildMember Code="11_5"&gt;&lt;Name LocaleIsoCode="en"&gt;Credit services&lt;/Name&gt;&lt;/ChildMember&gt;&lt;ChildMember Code="11_6"&gt;&lt;Name LocaleIsoCode="en"&gt;Other miscellaneous services&lt;/Name&gt;&lt;/ChildMember&gt;&lt;/ChildMember&gt;&lt;ChildMember Code="13"&gt;&lt;Name LocaleIsoCode="en"&gt;Other expenditure&lt;/Name&gt;&lt;ChildMember Code="13_1"&gt;&lt;Name LocaleIsoCode="en"&gt;Interest payments&lt;/Name&gt;&lt;/ChildMember&gt;&lt;ChildMember Code="13_2"&gt;&lt;Name LocaleIsoCode="en"&gt;Contributions to savings&lt;/Name&gt;&lt;/ChildMember&gt;&lt;ChildMember Code="13_3"&gt;&lt;Name LocaleIsoCode="en"&gt;Money given to others (excluding donations)&lt;/Name&gt;&lt;/ChildMember&gt;&lt;ChildMember Code="13_4"&gt;&lt;Name LocaleIsoCode="en"&gt;Fines&lt;/Name&gt;&lt;/ChildMember&gt;&lt;ChildMember Code="13_5"&gt;&lt;Name LocaleIsoCode="en"&gt;Expenditure incurred whilst overseas&lt;/Name&gt;&lt;/ChildMember&gt;&lt;/ChildMember&gt;&lt;ChildMember Code="14" HasMetadata="true"&gt;&lt;Name LocaleIsoCode="en"&gt;Sales, trade-ins and refunds&lt;/Name&gt;&lt;/ChildMember&gt;&lt;/Member&gt;&lt;/Dimension&gt;&lt;Dimension Code="BROAD_REGION" HasMetadata="true" Display="labels"&gt;&lt;Name LocaleIsoCode="en"&gt;Broad region&lt;/Name&gt;&lt;Member Code="1"&gt;&lt;Name LocaleIsoCode="en"&gt;Auckland&lt;/Name&gt;&lt;/Member&gt;&lt;Member Code="2"&gt;&lt;Name LocaleIsoCode="en"&gt;Wellington&lt;/Name&gt;&lt;/Member&gt;&lt;Member Code="3"&gt;&lt;Name LocaleIsoCode="en"&gt;Rest of North Island&lt;/Name&gt;&lt;/Member&gt;&lt;Member Code="4"&gt;&lt;Name LocaleIsoCode="en"&gt;Canterbury&lt;/Name&gt;&lt;/Member&gt;&lt;Member Code="5"&gt;&lt;Name LocaleIsoCode="en"&gt;Rest of South Island&lt;/Name&gt;&lt;/Member&gt;&lt;/Dimension&gt;&lt;Dimension Code="YEAR_ENDED_JUNE" HasMetadata="true" Display="labels"&gt;&lt;Name LocaleIsoCode="en"&gt;Year ended June&lt;/Name&gt;&lt;Member Code="2007"&gt;&lt;Name LocaleIsoCode="en"&gt;2007&lt;/Name&gt;&lt;/Member&gt;&lt;/Dimension&gt;&lt;Tabulation Axis="horizontal"&gt;&lt;Dimension Code="BROAD_REGION" /&gt;&lt;Dimension Code="YEAR_ENDED_JUNE" /&gt;&lt;Dimension Code="MEASURES" /&gt;&lt;/Tabulation&gt;&lt;Tabulation Axis="vertical"&gt;&lt;Dimension Code="CATEGORY" /&gt;&lt;/Tabulation&gt;&lt;Tabulation Axis="page" /&gt;&lt;Formatting&gt;&lt;Labels LocaleIsoCode="en" /&gt;&lt;Power&gt;0&lt;/Power&gt;&lt;Decimals&gt;-1&lt;/Decimals&gt;&lt;SkipEmptyLines&gt;false&lt;/SkipEmptyLines&gt;&lt;FullyFillPage&gt;false&lt;/FullyFillPage&gt;&lt;SkipEmptyCols&gt;false&lt;/SkipEmptyCols&gt;&lt;SkipLineHierarchy&gt;fals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false&lt;/IncludeFlagColumn&gt;&lt;DoBarChart&gt;false&lt;/DoBarChart&gt;&lt;MaxBarChartLen&gt;65&lt;/MaxBarChartLen&gt;&lt;/Format&gt;&lt;Query&gt;&lt;AbsoluteUri&gt;http://nzdotstat.stats.govt.nz/wbos/View.aspx?QueryId=&amp;amp;QueryType=Public&amp;amp;Lang=en&lt;/AbsoluteUri&gt;&lt;/Query&gt;&lt;/WebTableParameter&gt;</t>
  </si>
  <si>
    <t>AUCKLAND</t>
  </si>
  <si>
    <t>WELLINGTON</t>
  </si>
  <si>
    <t>REST OF N. ISLAND</t>
  </si>
  <si>
    <t>CANTERBURY</t>
  </si>
  <si>
    <t>REST OF S. ISLAND</t>
  </si>
  <si>
    <t>AVG IN 2007 without process emissions</t>
  </si>
  <si>
    <t>C TABLE</t>
  </si>
  <si>
    <t>2007 I/O TABLES NZSIOC</t>
  </si>
  <si>
    <t>co2e - INCLUDING PROCESS EMISSIONS</t>
  </si>
  <si>
    <t>Forestry and logging</t>
  </si>
  <si>
    <t>Agriculture, forestry and fishing support services</t>
  </si>
  <si>
    <t>Oil and gas extraction</t>
  </si>
  <si>
    <t>Metal ore and non-metallic mineral mining and quarrying</t>
  </si>
  <si>
    <t>Exploration and other mining support services</t>
  </si>
  <si>
    <t>Printing</t>
  </si>
  <si>
    <t>Basic chemical and basic polymer manufacturing</t>
  </si>
  <si>
    <t>Polymer product and rubber product manufacturing</t>
  </si>
  <si>
    <t>Fabricated metal product manufacturing</t>
  </si>
  <si>
    <t>Machinery manufacturing</t>
  </si>
  <si>
    <t>Electricity generation and on-selling</t>
  </si>
  <si>
    <t>Electricity transmission and distribution</t>
  </si>
  <si>
    <t>Sewerage and drainage services</t>
  </si>
  <si>
    <t>Residential building construction</t>
  </si>
  <si>
    <t>Non-residential building construction</t>
  </si>
  <si>
    <t>Heavy and civil engineering construction</t>
  </si>
  <si>
    <t>Construction services</t>
  </si>
  <si>
    <t>Basic material wholesaling</t>
  </si>
  <si>
    <t>Machinery and equipment wholesaling</t>
  </si>
  <si>
    <t>Motor vehicle and motor vehicle parts wholesaling</t>
  </si>
  <si>
    <t>Grocery, liquor and tobacco product wholesaling</t>
  </si>
  <si>
    <t>Other goods and commission based wholesaling</t>
  </si>
  <si>
    <t>Motor vehicle and parts retailing</t>
  </si>
  <si>
    <t>Fuel retailing</t>
  </si>
  <si>
    <t>Supermarket and grocery stores</t>
  </si>
  <si>
    <t>Specialised food retailing</t>
  </si>
  <si>
    <t>Furniture, electrical and hardware retailing</t>
  </si>
  <si>
    <t>Recreational, clothing, footwear and personal accessory retailing</t>
  </si>
  <si>
    <t>Department stores</t>
  </si>
  <si>
    <t>Other store based retailing; non-store and commission based retailing</t>
  </si>
  <si>
    <t>Warehousing and storage services</t>
  </si>
  <si>
    <t>Publishing (except internet and music publishing)</t>
  </si>
  <si>
    <t>Motion picture and sound recording activities</t>
  </si>
  <si>
    <t>Broadcasting and internet publishing</t>
  </si>
  <si>
    <t>Telecommunications services including internet service providers</t>
  </si>
  <si>
    <t>Library and other information services</t>
  </si>
  <si>
    <t>Banking and financing; financial asset investing</t>
  </si>
  <si>
    <t>Superannuation funds</t>
  </si>
  <si>
    <t>Auxiliary finance and insurance services</t>
  </si>
  <si>
    <t>Non-residential property operation</t>
  </si>
  <si>
    <t>Scientific, architectural and engineering services</t>
  </si>
  <si>
    <t>Legal and accounting services</t>
  </si>
  <si>
    <t>Advertising, market research and management services</t>
  </si>
  <si>
    <t>Computer system design and related services</t>
  </si>
  <si>
    <t>Travel agency and tour arrangement services</t>
  </si>
  <si>
    <t>Employment and other administrative services</t>
  </si>
  <si>
    <t>Defence</t>
  </si>
  <si>
    <t>Public order, safety and regulatory services</t>
  </si>
  <si>
    <t>Residential care services and social assistance</t>
  </si>
  <si>
    <t>Religious services; civil, professional and other interest groups</t>
  </si>
  <si>
    <t>REGION TABLE PE</t>
  </si>
  <si>
    <t>ANNUAL CARBON EMISSIONS FOR AVERAGE HOUSEHOLD IN 2007 FOR THIS HOUSEHOLD BREAKDOWN</t>
  </si>
</sst>
</file>

<file path=xl/styles.xml><?xml version="1.0" encoding="utf-8"?>
<styleSheet xmlns="http://schemas.openxmlformats.org/spreadsheetml/2006/main">
  <numFmts count="3">
    <numFmt numFmtId="164" formatCode="0.0000000"/>
    <numFmt numFmtId="165" formatCode="0.000000000"/>
    <numFmt numFmtId="166" formatCode="0.00000000"/>
  </numFmts>
  <fonts count="26">
    <font>
      <sz val="11"/>
      <color theme="1"/>
      <name val="Calibri"/>
      <family val="2"/>
      <scheme val="minor"/>
    </font>
    <font>
      <b/>
      <sz val="8"/>
      <color indexed="9"/>
      <name val="Verdana"/>
      <family val="2"/>
    </font>
    <font>
      <u/>
      <sz val="8"/>
      <color indexed="9"/>
      <name val="Verdana"/>
      <family val="2"/>
    </font>
    <font>
      <sz val="8"/>
      <color theme="1"/>
      <name val="Arial"/>
      <family val="2"/>
    </font>
    <font>
      <b/>
      <u/>
      <sz val="8"/>
      <name val="Verdana"/>
      <family val="2"/>
    </font>
    <font>
      <b/>
      <sz val="9"/>
      <color indexed="10"/>
      <name val="Courier New"/>
      <family val="3"/>
    </font>
    <font>
      <u/>
      <sz val="8"/>
      <name val="Verdana"/>
      <family val="2"/>
    </font>
    <font>
      <sz val="8"/>
      <name val="Arial"/>
      <family val="2"/>
    </font>
    <font>
      <sz val="8"/>
      <name val="Verdana"/>
      <family val="2"/>
    </font>
    <font>
      <b/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u/>
      <sz val="8"/>
      <color theme="1"/>
      <name val="Arial"/>
      <family val="2"/>
    </font>
    <font>
      <b/>
      <u/>
      <sz val="8"/>
      <name val="Arial"/>
      <family val="2"/>
    </font>
    <font>
      <sz val="8"/>
      <name val="Arial Mäori"/>
      <family val="2"/>
    </font>
    <font>
      <sz val="8"/>
      <color indexed="81"/>
      <name val="Tahoma"/>
      <family val="2"/>
    </font>
    <font>
      <sz val="10"/>
      <color theme="1"/>
      <name val="Arial Mäori"/>
      <family val="2"/>
    </font>
    <font>
      <sz val="10"/>
      <name val="Arial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b/>
      <u/>
      <sz val="8"/>
      <color indexed="9"/>
      <name val="Verdana"/>
      <family val="2"/>
    </font>
    <font>
      <b/>
      <u/>
      <sz val="9"/>
      <color indexed="56"/>
      <name val="Verdana"/>
      <family val="2"/>
    </font>
    <font>
      <i/>
      <sz val="8"/>
      <color theme="1"/>
      <name val="Arial"/>
      <family val="2"/>
    </font>
    <font>
      <b/>
      <i/>
      <sz val="8"/>
      <color theme="1"/>
      <name val="Arial"/>
      <family val="2"/>
    </font>
    <font>
      <b/>
      <i/>
      <u/>
      <sz val="8"/>
      <color theme="1"/>
      <name val="Arial"/>
      <family val="2"/>
    </font>
    <font>
      <sz val="9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67999A"/>
        <bgColor indexed="64"/>
      </patternFill>
    </fill>
    <fill>
      <patternFill patternType="solid">
        <fgColor rgb="FFD7F7F6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EEEEEE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ashed">
        <color indexed="64"/>
      </bottom>
      <diagonal/>
    </border>
    <border>
      <left style="dotted">
        <color indexed="64"/>
      </left>
      <right style="dotted">
        <color indexed="64"/>
      </right>
      <top style="dashed">
        <color indexed="64"/>
      </top>
      <bottom style="dashed">
        <color indexed="64"/>
      </bottom>
      <diagonal/>
    </border>
    <border>
      <left style="dotted">
        <color indexed="64"/>
      </left>
      <right style="dotted">
        <color indexed="64"/>
      </right>
      <top style="dashed">
        <color indexed="64"/>
      </top>
      <bottom style="dotted">
        <color indexed="64"/>
      </bottom>
      <diagonal/>
    </border>
  </borders>
  <cellStyleXfs count="7">
    <xf numFmtId="0" fontId="0" fillId="0" borderId="0"/>
    <xf numFmtId="0" fontId="10" fillId="0" borderId="0"/>
    <xf numFmtId="0" fontId="10" fillId="0" borderId="0"/>
    <xf numFmtId="0" fontId="16" fillId="0" borderId="0"/>
    <xf numFmtId="0" fontId="16" fillId="0" borderId="0"/>
    <xf numFmtId="0" fontId="17" fillId="0" borderId="0"/>
    <xf numFmtId="4" fontId="25" fillId="0" borderId="0"/>
  </cellStyleXfs>
  <cellXfs count="96">
    <xf numFmtId="0" fontId="0" fillId="0" borderId="0" xfId="0"/>
    <xf numFmtId="0" fontId="7" fillId="6" borderId="8" xfId="2" quotePrefix="1" applyNumberFormat="1" applyFont="1" applyFill="1" applyBorder="1" applyAlignment="1">
      <alignment horizontal="left"/>
    </xf>
    <xf numFmtId="164" fontId="7" fillId="6" borderId="8" xfId="2" quotePrefix="1" applyNumberFormat="1" applyFont="1" applyFill="1" applyBorder="1" applyAlignment="1">
      <alignment horizontal="left"/>
    </xf>
    <xf numFmtId="0" fontId="7" fillId="0" borderId="8" xfId="2" quotePrefix="1" applyNumberFormat="1" applyFont="1" applyFill="1" applyBorder="1" applyAlignment="1">
      <alignment horizontal="left"/>
    </xf>
    <xf numFmtId="0" fontId="17" fillId="0" borderId="0" xfId="5"/>
    <xf numFmtId="0" fontId="8" fillId="0" borderId="0" xfId="5" applyFont="1" applyAlignment="1">
      <alignment horizontal="left"/>
    </xf>
    <xf numFmtId="0" fontId="18" fillId="0" borderId="0" xfId="5" applyFont="1" applyAlignment="1">
      <alignment horizontal="left"/>
    </xf>
    <xf numFmtId="0" fontId="6" fillId="0" borderId="0" xfId="5" applyFont="1" applyAlignment="1">
      <alignment horizontal="left"/>
    </xf>
    <xf numFmtId="0" fontId="7" fillId="5" borderId="4" xfId="5" applyNumberFormat="1" applyFont="1" applyFill="1" applyBorder="1" applyAlignment="1">
      <alignment horizontal="right"/>
    </xf>
    <xf numFmtId="0" fontId="5" fillId="4" borderId="4" xfId="5" applyFont="1" applyFill="1" applyBorder="1" applyAlignment="1">
      <alignment horizontal="center"/>
    </xf>
    <xf numFmtId="0" fontId="7" fillId="0" borderId="4" xfId="5" applyNumberFormat="1" applyFont="1" applyBorder="1" applyAlignment="1">
      <alignment horizontal="right"/>
    </xf>
    <xf numFmtId="0" fontId="8" fillId="3" borderId="4" xfId="5" applyFont="1" applyFill="1" applyBorder="1" applyAlignment="1">
      <alignment vertical="top" wrapText="1"/>
    </xf>
    <xf numFmtId="0" fontId="19" fillId="2" borderId="4" xfId="5" applyFont="1" applyFill="1" applyBorder="1" applyAlignment="1">
      <alignment horizontal="center" vertical="top" wrapText="1"/>
    </xf>
    <xf numFmtId="0" fontId="21" fillId="0" borderId="4" xfId="5" applyFont="1" applyBorder="1" applyAlignment="1">
      <alignment horizontal="left" wrapText="1"/>
    </xf>
    <xf numFmtId="0" fontId="7" fillId="0" borderId="4" xfId="5" applyFont="1" applyBorder="1"/>
    <xf numFmtId="0" fontId="9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2" fillId="2" borderId="8" xfId="0" applyFont="1" applyFill="1" applyBorder="1" applyAlignment="1">
      <alignment horizontal="left" vertical="top" wrapText="1"/>
    </xf>
    <xf numFmtId="0" fontId="3" fillId="0" borderId="8" xfId="0" applyFont="1" applyBorder="1" applyAlignment="1">
      <alignment horizontal="left"/>
    </xf>
    <xf numFmtId="0" fontId="22" fillId="0" borderId="8" xfId="0" applyFont="1" applyBorder="1" applyAlignment="1">
      <alignment horizontal="left"/>
    </xf>
    <xf numFmtId="0" fontId="5" fillId="4" borderId="8" xfId="0" applyFont="1" applyFill="1" applyBorder="1" applyAlignment="1">
      <alignment horizontal="left"/>
    </xf>
    <xf numFmtId="0" fontId="8" fillId="3" borderId="8" xfId="0" applyFont="1" applyFill="1" applyBorder="1" applyAlignment="1">
      <alignment horizontal="left" vertical="top" wrapText="1"/>
    </xf>
    <xf numFmtId="164" fontId="22" fillId="0" borderId="8" xfId="0" applyNumberFormat="1" applyFont="1" applyBorder="1" applyAlignment="1">
      <alignment horizontal="left"/>
    </xf>
    <xf numFmtId="0" fontId="9" fillId="0" borderId="8" xfId="0" applyFont="1" applyBorder="1" applyAlignment="1">
      <alignment horizontal="left"/>
    </xf>
    <xf numFmtId="164" fontId="23" fillId="0" borderId="8" xfId="0" applyNumberFormat="1" applyFont="1" applyBorder="1" applyAlignment="1">
      <alignment horizontal="left"/>
    </xf>
    <xf numFmtId="4" fontId="7" fillId="0" borderId="8" xfId="0" applyNumberFormat="1" applyFont="1" applyFill="1" applyBorder="1" applyAlignment="1">
      <alignment horizontal="left" vertical="top"/>
    </xf>
    <xf numFmtId="2" fontId="7" fillId="0" borderId="8" xfId="1" applyNumberFormat="1" applyFont="1" applyBorder="1" applyAlignment="1">
      <alignment horizontal="left"/>
    </xf>
    <xf numFmtId="0" fontId="12" fillId="0" borderId="8" xfId="0" applyFont="1" applyBorder="1" applyAlignment="1">
      <alignment horizontal="left"/>
    </xf>
    <xf numFmtId="164" fontId="24" fillId="0" borderId="8" xfId="0" applyNumberFormat="1" applyFont="1" applyBorder="1" applyAlignment="1">
      <alignment horizontal="left"/>
    </xf>
    <xf numFmtId="4" fontId="11" fillId="0" borderId="8" xfId="0" applyNumberFormat="1" applyFont="1" applyFill="1" applyBorder="1" applyAlignment="1">
      <alignment horizontal="left" vertical="top"/>
    </xf>
    <xf numFmtId="0" fontId="3" fillId="0" borderId="8" xfId="0" applyFont="1" applyFill="1" applyBorder="1" applyAlignment="1">
      <alignment horizontal="left"/>
    </xf>
    <xf numFmtId="4" fontId="9" fillId="0" borderId="8" xfId="0" applyNumberFormat="1" applyFont="1" applyBorder="1" applyAlignment="1">
      <alignment horizontal="left"/>
    </xf>
    <xf numFmtId="4" fontId="13" fillId="0" borderId="8" xfId="0" applyNumberFormat="1" applyFont="1" applyFill="1" applyBorder="1" applyAlignment="1">
      <alignment horizontal="left" vertical="top"/>
    </xf>
    <xf numFmtId="2" fontId="14" fillId="0" borderId="8" xfId="1" applyNumberFormat="1" applyFont="1" applyFill="1" applyBorder="1" applyAlignment="1">
      <alignment horizontal="left"/>
    </xf>
    <xf numFmtId="2" fontId="14" fillId="0" borderId="8" xfId="1" applyNumberFormat="1" applyFont="1" applyBorder="1" applyAlignment="1">
      <alignment horizontal="left"/>
    </xf>
    <xf numFmtId="0" fontId="24" fillId="0" borderId="8" xfId="0" applyFont="1" applyBorder="1" applyAlignment="1">
      <alignment horizontal="left"/>
    </xf>
    <xf numFmtId="164" fontId="12" fillId="0" borderId="8" xfId="0" applyNumberFormat="1" applyFont="1" applyBorder="1" applyAlignment="1">
      <alignment horizontal="left"/>
    </xf>
    <xf numFmtId="165" fontId="3" fillId="0" borderId="8" xfId="0" applyNumberFormat="1" applyFont="1" applyBorder="1" applyAlignment="1">
      <alignment horizontal="left"/>
    </xf>
    <xf numFmtId="166" fontId="9" fillId="0" borderId="8" xfId="0" applyNumberFormat="1" applyFont="1" applyBorder="1" applyAlignment="1">
      <alignment horizontal="left"/>
    </xf>
    <xf numFmtId="164" fontId="3" fillId="0" borderId="8" xfId="0" applyNumberFormat="1" applyFont="1" applyBorder="1" applyAlignment="1">
      <alignment horizontal="left"/>
    </xf>
    <xf numFmtId="164" fontId="9" fillId="0" borderId="8" xfId="0" applyNumberFormat="1" applyFont="1" applyBorder="1" applyAlignment="1">
      <alignment horizontal="left"/>
    </xf>
    <xf numFmtId="164" fontId="11" fillId="6" borderId="8" xfId="1" applyNumberFormat="1" applyFont="1" applyFill="1" applyBorder="1" applyAlignment="1">
      <alignment horizontal="left" wrapText="1"/>
    </xf>
    <xf numFmtId="164" fontId="11" fillId="6" borderId="8" xfId="2" quotePrefix="1" applyNumberFormat="1" applyFont="1" applyFill="1" applyBorder="1" applyAlignment="1">
      <alignment horizontal="left"/>
    </xf>
    <xf numFmtId="0" fontId="7" fillId="0" borderId="8" xfId="0" applyNumberFormat="1" applyFont="1" applyBorder="1" applyAlignment="1">
      <alignment horizontal="left"/>
    </xf>
    <xf numFmtId="0" fontId="7" fillId="5" borderId="8" xfId="0" applyNumberFormat="1" applyFont="1" applyFill="1" applyBorder="1" applyAlignment="1">
      <alignment horizontal="left"/>
    </xf>
    <xf numFmtId="0" fontId="9" fillId="0" borderId="0" xfId="0" applyFont="1"/>
    <xf numFmtId="0" fontId="8" fillId="3" borderId="12" xfId="0" applyFont="1" applyFill="1" applyBorder="1" applyAlignment="1">
      <alignment horizontal="left" vertical="top" wrapText="1"/>
    </xf>
    <xf numFmtId="0" fontId="8" fillId="3" borderId="13" xfId="0" applyFont="1" applyFill="1" applyBorder="1" applyAlignment="1">
      <alignment horizontal="left" vertical="top" wrapText="1"/>
    </xf>
    <xf numFmtId="0" fontId="8" fillId="3" borderId="14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wrapText="1"/>
    </xf>
    <xf numFmtId="0" fontId="4" fillId="3" borderId="10" xfId="0" applyFont="1" applyFill="1" applyBorder="1" applyAlignment="1">
      <alignment horizontal="left" wrapText="1"/>
    </xf>
    <xf numFmtId="0" fontId="4" fillId="3" borderId="11" xfId="0" applyFont="1" applyFill="1" applyBorder="1" applyAlignment="1">
      <alignment horizontal="left" wrapText="1"/>
    </xf>
    <xf numFmtId="0" fontId="6" fillId="3" borderId="9" xfId="0" applyFont="1" applyFill="1" applyBorder="1" applyAlignment="1">
      <alignment horizontal="left" vertical="top" wrapText="1"/>
    </xf>
    <xf numFmtId="0" fontId="6" fillId="3" borderId="10" xfId="0" applyFont="1" applyFill="1" applyBorder="1" applyAlignment="1">
      <alignment horizontal="left" vertical="top" wrapText="1"/>
    </xf>
    <xf numFmtId="0" fontId="6" fillId="3" borderId="11" xfId="0" applyFont="1" applyFill="1" applyBorder="1" applyAlignment="1">
      <alignment horizontal="left" vertical="top" wrapText="1"/>
    </xf>
    <xf numFmtId="0" fontId="6" fillId="3" borderId="12" xfId="0" applyFont="1" applyFill="1" applyBorder="1" applyAlignment="1">
      <alignment horizontal="left" vertical="top" wrapText="1"/>
    </xf>
    <xf numFmtId="0" fontId="6" fillId="3" borderId="13" xfId="0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0" fontId="8" fillId="3" borderId="9" xfId="0" applyFont="1" applyFill="1" applyBorder="1" applyAlignment="1">
      <alignment horizontal="left" vertical="top" wrapText="1"/>
    </xf>
    <xf numFmtId="0" fontId="8" fillId="3" borderId="11" xfId="0" applyFont="1" applyFill="1" applyBorder="1" applyAlignment="1">
      <alignment horizontal="left" vertical="top" wrapText="1"/>
    </xf>
    <xf numFmtId="0" fontId="8" fillId="3" borderId="5" xfId="5" applyFont="1" applyFill="1" applyBorder="1" applyAlignment="1">
      <alignment vertical="top" wrapText="1"/>
    </xf>
    <xf numFmtId="0" fontId="8" fillId="3" borderId="6" xfId="5" applyFont="1" applyFill="1" applyBorder="1" applyAlignment="1">
      <alignment vertical="top" wrapText="1"/>
    </xf>
    <xf numFmtId="0" fontId="8" fillId="3" borderId="7" xfId="5" applyFont="1" applyFill="1" applyBorder="1" applyAlignment="1">
      <alignment vertical="top" wrapText="1"/>
    </xf>
    <xf numFmtId="0" fontId="8" fillId="3" borderId="1" xfId="5" applyFont="1" applyFill="1" applyBorder="1" applyAlignment="1">
      <alignment vertical="top" wrapText="1"/>
    </xf>
    <xf numFmtId="0" fontId="8" fillId="3" borderId="3" xfId="5" applyFont="1" applyFill="1" applyBorder="1" applyAlignment="1">
      <alignment vertical="top" wrapText="1"/>
    </xf>
    <xf numFmtId="0" fontId="6" fillId="3" borderId="1" xfId="5" applyFont="1" applyFill="1" applyBorder="1" applyAlignment="1">
      <alignment vertical="top" wrapText="1"/>
    </xf>
    <xf numFmtId="0" fontId="6" fillId="3" borderId="3" xfId="5" applyFont="1" applyFill="1" applyBorder="1" applyAlignment="1">
      <alignment vertical="top" wrapText="1"/>
    </xf>
    <xf numFmtId="0" fontId="4" fillId="3" borderId="1" xfId="5" applyFont="1" applyFill="1" applyBorder="1" applyAlignment="1">
      <alignment wrapText="1"/>
    </xf>
    <xf numFmtId="0" fontId="4" fillId="3" borderId="2" xfId="5" applyFont="1" applyFill="1" applyBorder="1" applyAlignment="1">
      <alignment wrapText="1"/>
    </xf>
    <xf numFmtId="0" fontId="4" fillId="3" borderId="3" xfId="5" applyFont="1" applyFill="1" applyBorder="1" applyAlignment="1">
      <alignment wrapText="1"/>
    </xf>
    <xf numFmtId="0" fontId="6" fillId="3" borderId="2" xfId="5" applyFont="1" applyFill="1" applyBorder="1" applyAlignment="1">
      <alignment vertical="top" wrapText="1"/>
    </xf>
    <xf numFmtId="0" fontId="6" fillId="3" borderId="5" xfId="5" applyFont="1" applyFill="1" applyBorder="1" applyAlignment="1">
      <alignment vertical="top" wrapText="1"/>
    </xf>
    <xf numFmtId="0" fontId="6" fillId="3" borderId="6" xfId="5" applyFont="1" applyFill="1" applyBorder="1" applyAlignment="1">
      <alignment vertical="top" wrapText="1"/>
    </xf>
    <xf numFmtId="0" fontId="6" fillId="3" borderId="7" xfId="5" applyFont="1" applyFill="1" applyBorder="1" applyAlignment="1">
      <alignment vertical="top" wrapText="1"/>
    </xf>
    <xf numFmtId="0" fontId="20" fillId="2" borderId="1" xfId="5" applyFont="1" applyFill="1" applyBorder="1" applyAlignment="1">
      <alignment horizontal="right" vertical="center" wrapText="1"/>
    </xf>
    <xf numFmtId="0" fontId="20" fillId="2" borderId="2" xfId="5" applyFont="1" applyFill="1" applyBorder="1" applyAlignment="1">
      <alignment horizontal="right" vertical="center" wrapText="1"/>
    </xf>
    <xf numFmtId="0" fontId="20" fillId="2" borderId="3" xfId="5" applyFont="1" applyFill="1" applyBorder="1" applyAlignment="1">
      <alignment horizontal="right" vertical="center" wrapText="1"/>
    </xf>
    <xf numFmtId="0" fontId="19" fillId="2" borderId="1" xfId="5" applyFont="1" applyFill="1" applyBorder="1" applyAlignment="1">
      <alignment horizontal="center" vertical="top" wrapText="1"/>
    </xf>
    <xf numFmtId="0" fontId="19" fillId="2" borderId="2" xfId="5" applyFont="1" applyFill="1" applyBorder="1" applyAlignment="1">
      <alignment horizontal="center" vertical="top" wrapText="1"/>
    </xf>
    <xf numFmtId="0" fontId="19" fillId="2" borderId="3" xfId="5" applyFont="1" applyFill="1" applyBorder="1" applyAlignment="1">
      <alignment horizontal="center" vertical="top" wrapText="1"/>
    </xf>
    <xf numFmtId="0" fontId="1" fillId="2" borderId="1" xfId="5" applyFont="1" applyFill="1" applyBorder="1" applyAlignment="1">
      <alignment horizontal="right" vertical="center" wrapText="1"/>
    </xf>
    <xf numFmtId="0" fontId="1" fillId="2" borderId="2" xfId="5" applyFont="1" applyFill="1" applyBorder="1" applyAlignment="1">
      <alignment horizontal="right" vertical="center" wrapText="1"/>
    </xf>
    <xf numFmtId="0" fontId="1" fillId="2" borderId="3" xfId="5" applyFont="1" applyFill="1" applyBorder="1" applyAlignment="1">
      <alignment horizontal="right" vertical="center" wrapText="1"/>
    </xf>
    <xf numFmtId="0" fontId="2" fillId="2" borderId="1" xfId="5" applyFont="1" applyFill="1" applyBorder="1" applyAlignment="1">
      <alignment horizontal="center" vertical="top" wrapText="1"/>
    </xf>
    <xf numFmtId="0" fontId="2" fillId="2" borderId="2" xfId="5" applyFont="1" applyFill="1" applyBorder="1" applyAlignment="1">
      <alignment horizontal="center" vertical="top" wrapText="1"/>
    </xf>
    <xf numFmtId="0" fontId="2" fillId="2" borderId="3" xfId="5" applyFont="1" applyFill="1" applyBorder="1" applyAlignment="1">
      <alignment horizontal="center" vertical="top" wrapText="1"/>
    </xf>
    <xf numFmtId="0" fontId="0" fillId="0" borderId="15" xfId="0" applyBorder="1"/>
    <xf numFmtId="0" fontId="0" fillId="0" borderId="16" xfId="0" applyBorder="1"/>
    <xf numFmtId="11" fontId="0" fillId="0" borderId="16" xfId="0" applyNumberFormat="1" applyBorder="1"/>
    <xf numFmtId="11" fontId="0" fillId="0" borderId="17" xfId="0" applyNumberFormat="1" applyBorder="1"/>
    <xf numFmtId="0" fontId="3" fillId="0" borderId="16" xfId="0" applyFont="1" applyBorder="1" applyAlignment="1">
      <alignment horizontal="left"/>
    </xf>
    <xf numFmtId="0" fontId="3" fillId="0" borderId="17" xfId="0" applyFont="1" applyBorder="1" applyAlignment="1">
      <alignment horizontal="left"/>
    </xf>
  </cellXfs>
  <cellStyles count="7">
    <cellStyle name="Normal" xfId="0" builtinId="0"/>
    <cellStyle name="Normal 2" xfId="3"/>
    <cellStyle name="Normal 2 2" xfId="1"/>
    <cellStyle name="Normal 3" xfId="2"/>
    <cellStyle name="Normal 4" xfId="5"/>
    <cellStyle name="Normal 6" xfId="4"/>
    <cellStyle name="Обычный_CRF2002 (1)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mments" Target="../comments2.x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vmlDrawing" Target="../drawings/vmlDrawing2.vml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omments" Target="../comments3.x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vmlDrawing" Target="../drawings/vmlDrawing3.vml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omments" Target="../comments4.x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vmlDrawing" Target="../drawings/vmlDrawing4.vml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omments" Target="../comments5.x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vmlDrawing" Target="../drawings/vmlDrawing5.vml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nzdotstat.stats.govt.nz/OECDStat_Metadata/ShowMetadata.ashx?Dataset=TABLECODE916&amp;Coords=%5bCATEGORY%5d.%5b10%5d&amp;ShowOnWeb=true&amp;Lang=en" TargetMode="External"/><Relationship Id="rId3" Type="http://schemas.openxmlformats.org/officeDocument/2006/relationships/hyperlink" Target="http://nzdotstat.stats.govt.nz/OECDStat_Metadata/ShowMetadata.ashx?Dataset=TABLECODE916&amp;Coords=%5bYEAR_ENDED_JUNE%5d&amp;ShowOnWeb=true&amp;Lang=en" TargetMode="External"/><Relationship Id="rId7" Type="http://schemas.openxmlformats.org/officeDocument/2006/relationships/hyperlink" Target="http://nzdotstat.stats.govt.nz/OECDStat_Metadata/ShowMetadata.ashx?Dataset=TABLECODE916&amp;Coords=%5bCATEGORY%5d.%5b98%5d&amp;ShowOnWeb=true&amp;Lang=en" TargetMode="External"/><Relationship Id="rId12" Type="http://schemas.openxmlformats.org/officeDocument/2006/relationships/comments" Target="../comments6.xml"/><Relationship Id="rId2" Type="http://schemas.openxmlformats.org/officeDocument/2006/relationships/hyperlink" Target="http://nzdotstat.stats.govt.nz/OECDStat_Metadata/ShowMetadata.ashx?Dataset=TABLECODE916&amp;Coords=%5bBROAD_REGION%5d&amp;ShowOnWeb=true&amp;Lang=en" TargetMode="External"/><Relationship Id="rId1" Type="http://schemas.openxmlformats.org/officeDocument/2006/relationships/hyperlink" Target="http://nzdotstat.stats.govt.nz/OECDStat_Metadata/ShowMetadata.ashx?Dataset=TABLECODE916&amp;ShowOnWeb=true&amp;Lang=en" TargetMode="External"/><Relationship Id="rId6" Type="http://schemas.openxmlformats.org/officeDocument/2006/relationships/hyperlink" Target="http://nzdotstat.stats.govt.nz/OECDStat_Metadata/ShowMetadata.ashx?Dataset=TABLECODE916&amp;Coords=%5bCATEGORY%5d.%5b98%5d&amp;ShowOnWeb=true&amp;Lang=en" TargetMode="External"/><Relationship Id="rId11" Type="http://schemas.openxmlformats.org/officeDocument/2006/relationships/vmlDrawing" Target="../drawings/vmlDrawing6.vml"/><Relationship Id="rId5" Type="http://schemas.openxmlformats.org/officeDocument/2006/relationships/hyperlink" Target="http://nzdotstat.stats.govt.nz/OECDStat_Metadata/ShowMetadata.ashx?Dataset=TABLECODE916&amp;Coords=%5bCATEGORY%5d&amp;ShowOnWeb=true&amp;Lang=en" TargetMode="External"/><Relationship Id="rId10" Type="http://schemas.openxmlformats.org/officeDocument/2006/relationships/hyperlink" Target="http://nzdotstat.stats.govt.nz/" TargetMode="External"/><Relationship Id="rId4" Type="http://schemas.openxmlformats.org/officeDocument/2006/relationships/hyperlink" Target="http://nzdotstat.stats.govt.nz/OECDStat_Metadata/ShowMetadata.ashx?Dataset=TABLECODE916&amp;Coords=%5bMEASURES%5d.%5bAV_WKLY_AMT%5d&amp;ShowOnWeb=true&amp;Lang=en" TargetMode="External"/><Relationship Id="rId9" Type="http://schemas.openxmlformats.org/officeDocument/2006/relationships/hyperlink" Target="http://nzdotstat.stats.govt.nz/OECDStat_Metadata/ShowMetadata.ashx?Dataset=TABLECODE916&amp;Coords=%5bCATEGORY%5d.%5b14%5d&amp;ShowOnWeb=true&amp;Lang=en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7.v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9" Type="http://schemas.openxmlformats.org/officeDocument/2006/relationships/comments" Target="../comments7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57"/>
  <sheetViews>
    <sheetView topLeftCell="A425" workbookViewId="0">
      <selection activeCell="B452" sqref="B452:B557"/>
    </sheetView>
  </sheetViews>
  <sheetFormatPr defaultRowHeight="11.25"/>
  <cols>
    <col min="1" max="1" width="25.42578125" style="24" customWidth="1"/>
    <col min="2" max="2" width="34.85546875" style="19" customWidth="1"/>
    <col min="3" max="3" width="31.7109375" style="19" customWidth="1"/>
    <col min="4" max="4" width="29" style="19" customWidth="1"/>
    <col min="5" max="6" width="28.42578125" style="19" customWidth="1"/>
    <col min="7" max="7" width="9.140625" style="19"/>
    <col min="8" max="8" width="16.7109375" style="23" customWidth="1"/>
    <col min="9" max="9" width="10.5703125" style="19" bestFit="1" customWidth="1"/>
    <col min="10" max="11" width="9.140625" style="19"/>
    <col min="12" max="12" width="9.140625" style="19" customWidth="1"/>
    <col min="13" max="16384" width="9.140625" style="19"/>
  </cols>
  <sheetData>
    <row r="1" spans="1:8" ht="21">
      <c r="A1" s="50" t="s">
        <v>0</v>
      </c>
      <c r="B1" s="51"/>
      <c r="C1" s="51"/>
      <c r="D1" s="52"/>
      <c r="E1" s="18" t="s">
        <v>1</v>
      </c>
      <c r="H1" s="20"/>
    </row>
    <row r="2" spans="1:8" ht="12.75">
      <c r="A2" s="53" t="s">
        <v>2</v>
      </c>
      <c r="B2" s="54"/>
      <c r="C2" s="55"/>
      <c r="D2" s="21" t="s">
        <v>3</v>
      </c>
      <c r="E2" s="21" t="s">
        <v>3</v>
      </c>
      <c r="H2" s="20"/>
    </row>
    <row r="3" spans="1:8" ht="12.75">
      <c r="A3" s="56" t="s">
        <v>4</v>
      </c>
      <c r="B3" s="57"/>
      <c r="C3" s="58"/>
      <c r="D3" s="21" t="s">
        <v>3</v>
      </c>
      <c r="E3" s="10">
        <v>1057.3</v>
      </c>
      <c r="H3" s="20"/>
    </row>
    <row r="4" spans="1:8" ht="12.75">
      <c r="A4" s="59" t="s">
        <v>4</v>
      </c>
      <c r="B4" s="62" t="s">
        <v>5</v>
      </c>
      <c r="C4" s="63"/>
      <c r="D4" s="21" t="s">
        <v>3</v>
      </c>
      <c r="E4" s="8">
        <v>184.2</v>
      </c>
      <c r="H4" s="20"/>
    </row>
    <row r="5" spans="1:8" ht="12.75">
      <c r="A5" s="60"/>
      <c r="B5" s="47" t="s">
        <v>5</v>
      </c>
      <c r="C5" s="22" t="s">
        <v>6</v>
      </c>
      <c r="D5" s="21" t="s">
        <v>3</v>
      </c>
      <c r="E5" s="10">
        <v>20</v>
      </c>
      <c r="H5" s="20"/>
    </row>
    <row r="6" spans="1:8" ht="12.75">
      <c r="A6" s="60"/>
      <c r="B6" s="48"/>
      <c r="C6" s="22" t="s">
        <v>7</v>
      </c>
      <c r="D6" s="21" t="s">
        <v>3</v>
      </c>
      <c r="E6" s="8">
        <v>25.4</v>
      </c>
      <c r="H6" s="20"/>
    </row>
    <row r="7" spans="1:8" ht="12.75">
      <c r="A7" s="60"/>
      <c r="B7" s="48"/>
      <c r="C7" s="22" t="s">
        <v>8</v>
      </c>
      <c r="D7" s="21" t="s">
        <v>3</v>
      </c>
      <c r="E7" s="10">
        <v>83.9</v>
      </c>
      <c r="H7" s="20"/>
    </row>
    <row r="8" spans="1:8" ht="12.75">
      <c r="A8" s="60"/>
      <c r="B8" s="48"/>
      <c r="C8" s="22" t="s">
        <v>9</v>
      </c>
      <c r="D8" s="21" t="s">
        <v>3</v>
      </c>
      <c r="E8" s="8">
        <v>8.5</v>
      </c>
      <c r="H8" s="20"/>
    </row>
    <row r="9" spans="1:8" ht="21">
      <c r="A9" s="60"/>
      <c r="B9" s="49"/>
      <c r="C9" s="22" t="s">
        <v>10</v>
      </c>
      <c r="D9" s="21" t="s">
        <v>3</v>
      </c>
      <c r="E9" s="10">
        <v>46.5</v>
      </c>
      <c r="H9" s="20"/>
    </row>
    <row r="10" spans="1:8" ht="12.75" customHeight="1">
      <c r="A10" s="60"/>
      <c r="B10" s="62" t="s">
        <v>11</v>
      </c>
      <c r="C10" s="63"/>
      <c r="D10" s="21" t="s">
        <v>3</v>
      </c>
      <c r="E10" s="8">
        <v>26.9</v>
      </c>
      <c r="H10" s="20"/>
    </row>
    <row r="11" spans="1:8" ht="12.75" customHeight="1">
      <c r="A11" s="60"/>
      <c r="B11" s="47" t="s">
        <v>11</v>
      </c>
      <c r="C11" s="22" t="s">
        <v>12</v>
      </c>
      <c r="D11" s="21" t="s">
        <v>3</v>
      </c>
      <c r="E11" s="10">
        <v>18.2</v>
      </c>
      <c r="H11" s="20"/>
    </row>
    <row r="12" spans="1:8" ht="12.75">
      <c r="A12" s="60"/>
      <c r="B12" s="48"/>
      <c r="C12" s="22" t="s">
        <v>13</v>
      </c>
      <c r="D12" s="21" t="s">
        <v>3</v>
      </c>
      <c r="E12" s="8">
        <v>8.6</v>
      </c>
      <c r="H12" s="20"/>
    </row>
    <row r="13" spans="1:8" ht="12.75">
      <c r="A13" s="60"/>
      <c r="B13" s="49"/>
      <c r="C13" s="22" t="s">
        <v>14</v>
      </c>
      <c r="D13" s="21" t="s">
        <v>3</v>
      </c>
      <c r="E13" s="10" t="s">
        <v>15</v>
      </c>
      <c r="H13" s="20"/>
    </row>
    <row r="14" spans="1:8" ht="12.75">
      <c r="A14" s="60"/>
      <c r="B14" s="62" t="s">
        <v>16</v>
      </c>
      <c r="C14" s="63"/>
      <c r="D14" s="21" t="s">
        <v>3</v>
      </c>
      <c r="E14" s="8">
        <v>39</v>
      </c>
      <c r="H14" s="20"/>
    </row>
    <row r="15" spans="1:8" ht="12.75">
      <c r="A15" s="60"/>
      <c r="B15" s="47" t="s">
        <v>16</v>
      </c>
      <c r="C15" s="22" t="s">
        <v>17</v>
      </c>
      <c r="D15" s="21" t="s">
        <v>3</v>
      </c>
      <c r="E15" s="10">
        <v>32</v>
      </c>
      <c r="H15" s="20"/>
    </row>
    <row r="16" spans="1:8" ht="12.75">
      <c r="A16" s="60"/>
      <c r="B16" s="49"/>
      <c r="C16" s="22" t="s">
        <v>18</v>
      </c>
      <c r="D16" s="21" t="s">
        <v>3</v>
      </c>
      <c r="E16" s="8">
        <v>6.9</v>
      </c>
      <c r="H16" s="20"/>
    </row>
    <row r="17" spans="1:8" ht="12.75">
      <c r="A17" s="60"/>
      <c r="B17" s="62" t="s">
        <v>19</v>
      </c>
      <c r="C17" s="63"/>
      <c r="D17" s="21" t="s">
        <v>3</v>
      </c>
      <c r="E17" s="10">
        <v>236.4</v>
      </c>
      <c r="H17" s="20"/>
    </row>
    <row r="18" spans="1:8" ht="12.75">
      <c r="A18" s="60"/>
      <c r="B18" s="47" t="s">
        <v>19</v>
      </c>
      <c r="C18" s="22" t="s">
        <v>20</v>
      </c>
      <c r="D18" s="21" t="s">
        <v>3</v>
      </c>
      <c r="E18" s="8">
        <v>97.6</v>
      </c>
      <c r="H18" s="20"/>
    </row>
    <row r="19" spans="1:8" ht="12.75">
      <c r="A19" s="60"/>
      <c r="B19" s="48"/>
      <c r="C19" s="22" t="s">
        <v>21</v>
      </c>
      <c r="D19" s="21" t="s">
        <v>3</v>
      </c>
      <c r="E19" s="10">
        <v>59.7</v>
      </c>
      <c r="H19" s="20"/>
    </row>
    <row r="20" spans="1:8" ht="12.75">
      <c r="A20" s="60"/>
      <c r="B20" s="48"/>
      <c r="C20" s="22" t="s">
        <v>22</v>
      </c>
      <c r="D20" s="21" t="s">
        <v>3</v>
      </c>
      <c r="E20" s="8" t="s">
        <v>15</v>
      </c>
      <c r="H20" s="20"/>
    </row>
    <row r="21" spans="1:8" ht="12.75">
      <c r="A21" s="60"/>
      <c r="B21" s="48"/>
      <c r="C21" s="22" t="s">
        <v>23</v>
      </c>
      <c r="D21" s="21" t="s">
        <v>3</v>
      </c>
      <c r="E21" s="10">
        <v>26.9</v>
      </c>
      <c r="H21" s="20"/>
    </row>
    <row r="22" spans="1:8" ht="12.75">
      <c r="A22" s="60"/>
      <c r="B22" s="48"/>
      <c r="C22" s="22" t="s">
        <v>24</v>
      </c>
      <c r="D22" s="21" t="s">
        <v>3</v>
      </c>
      <c r="E22" s="8">
        <v>32.6</v>
      </c>
      <c r="H22" s="20"/>
    </row>
    <row r="23" spans="1:8" ht="12.75">
      <c r="A23" s="60"/>
      <c r="B23" s="49"/>
      <c r="C23" s="22" t="s">
        <v>25</v>
      </c>
      <c r="D23" s="21" t="s">
        <v>3</v>
      </c>
      <c r="E23" s="10" t="s">
        <v>15</v>
      </c>
      <c r="H23" s="20"/>
    </row>
    <row r="24" spans="1:8" ht="12.75">
      <c r="A24" s="60"/>
      <c r="B24" s="62" t="s">
        <v>26</v>
      </c>
      <c r="C24" s="63"/>
      <c r="D24" s="21" t="s">
        <v>3</v>
      </c>
      <c r="E24" s="8">
        <v>50.8</v>
      </c>
      <c r="H24" s="20"/>
    </row>
    <row r="25" spans="1:8" ht="21">
      <c r="A25" s="60"/>
      <c r="B25" s="47" t="s">
        <v>26</v>
      </c>
      <c r="C25" s="22" t="s">
        <v>27</v>
      </c>
      <c r="D25" s="21" t="s">
        <v>3</v>
      </c>
      <c r="E25" s="10">
        <v>19.7</v>
      </c>
      <c r="H25" s="20"/>
    </row>
    <row r="26" spans="1:8" ht="12.75">
      <c r="A26" s="60"/>
      <c r="B26" s="48"/>
      <c r="C26" s="22" t="s">
        <v>28</v>
      </c>
      <c r="D26" s="21" t="s">
        <v>3</v>
      </c>
      <c r="E26" s="8" t="s">
        <v>15</v>
      </c>
      <c r="H26" s="20"/>
    </row>
    <row r="27" spans="1:8" ht="12.75">
      <c r="A27" s="60"/>
      <c r="B27" s="48"/>
      <c r="C27" s="22" t="s">
        <v>29</v>
      </c>
      <c r="D27" s="21" t="s">
        <v>3</v>
      </c>
      <c r="E27" s="10">
        <v>8.9</v>
      </c>
      <c r="H27" s="20"/>
    </row>
    <row r="28" spans="1:8" ht="21">
      <c r="A28" s="60"/>
      <c r="B28" s="48"/>
      <c r="C28" s="22" t="s">
        <v>30</v>
      </c>
      <c r="D28" s="21" t="s">
        <v>3</v>
      </c>
      <c r="E28" s="8">
        <v>3.2</v>
      </c>
      <c r="H28" s="20"/>
    </row>
    <row r="29" spans="1:8" ht="21">
      <c r="A29" s="60"/>
      <c r="B29" s="48"/>
      <c r="C29" s="22" t="s">
        <v>31</v>
      </c>
      <c r="D29" s="21" t="s">
        <v>3</v>
      </c>
      <c r="E29" s="10">
        <v>3.9</v>
      </c>
      <c r="H29" s="20"/>
    </row>
    <row r="30" spans="1:8" ht="21">
      <c r="A30" s="60"/>
      <c r="B30" s="49"/>
      <c r="C30" s="22" t="s">
        <v>32</v>
      </c>
      <c r="D30" s="21" t="s">
        <v>3</v>
      </c>
      <c r="E30" s="8">
        <v>9.6</v>
      </c>
      <c r="H30" s="20"/>
    </row>
    <row r="31" spans="1:8" ht="12.75">
      <c r="A31" s="60"/>
      <c r="B31" s="62" t="s">
        <v>33</v>
      </c>
      <c r="C31" s="63"/>
      <c r="D31" s="21" t="s">
        <v>3</v>
      </c>
      <c r="E31" s="10">
        <v>25.2</v>
      </c>
      <c r="H31" s="20"/>
    </row>
    <row r="32" spans="1:8" ht="21">
      <c r="A32" s="60"/>
      <c r="B32" s="47" t="s">
        <v>33</v>
      </c>
      <c r="C32" s="22" t="s">
        <v>34</v>
      </c>
      <c r="D32" s="21" t="s">
        <v>3</v>
      </c>
      <c r="E32" s="8">
        <v>7.3</v>
      </c>
      <c r="H32" s="20"/>
    </row>
    <row r="33" spans="1:8" ht="12.75">
      <c r="A33" s="60"/>
      <c r="B33" s="48"/>
      <c r="C33" s="22" t="s">
        <v>35</v>
      </c>
      <c r="D33" s="21" t="s">
        <v>3</v>
      </c>
      <c r="E33" s="10" t="s">
        <v>15</v>
      </c>
      <c r="H33" s="20"/>
    </row>
    <row r="34" spans="1:8" ht="12.75">
      <c r="A34" s="60"/>
      <c r="B34" s="49"/>
      <c r="C34" s="22" t="s">
        <v>36</v>
      </c>
      <c r="D34" s="21" t="s">
        <v>3</v>
      </c>
      <c r="E34" s="8" t="s">
        <v>15</v>
      </c>
      <c r="H34" s="20"/>
    </row>
    <row r="35" spans="1:8" ht="12.75">
      <c r="A35" s="60"/>
      <c r="B35" s="62" t="s">
        <v>37</v>
      </c>
      <c r="C35" s="63"/>
      <c r="D35" s="21" t="s">
        <v>3</v>
      </c>
      <c r="E35" s="10">
        <v>148.4</v>
      </c>
      <c r="H35" s="20"/>
    </row>
    <row r="36" spans="1:8" ht="12.75">
      <c r="A36" s="60"/>
      <c r="B36" s="47" t="s">
        <v>37</v>
      </c>
      <c r="C36" s="22" t="s">
        <v>38</v>
      </c>
      <c r="D36" s="21" t="s">
        <v>3</v>
      </c>
      <c r="E36" s="8">
        <v>44.1</v>
      </c>
      <c r="H36" s="20"/>
    </row>
    <row r="37" spans="1:8" ht="21">
      <c r="A37" s="60"/>
      <c r="B37" s="48"/>
      <c r="C37" s="22" t="s">
        <v>39</v>
      </c>
      <c r="D37" s="21" t="s">
        <v>3</v>
      </c>
      <c r="E37" s="10">
        <v>78.599999999999994</v>
      </c>
      <c r="H37" s="20"/>
    </row>
    <row r="38" spans="1:8" ht="12.75">
      <c r="A38" s="60"/>
      <c r="B38" s="49"/>
      <c r="C38" s="22" t="s">
        <v>40</v>
      </c>
      <c r="D38" s="21" t="s">
        <v>3</v>
      </c>
      <c r="E38" s="8">
        <v>25.7</v>
      </c>
      <c r="H38" s="20"/>
    </row>
    <row r="39" spans="1:8" ht="12.75">
      <c r="A39" s="60"/>
      <c r="B39" s="62" t="s">
        <v>41</v>
      </c>
      <c r="C39" s="63"/>
      <c r="D39" s="21" t="s">
        <v>3</v>
      </c>
      <c r="E39" s="10">
        <v>32.799999999999997</v>
      </c>
      <c r="H39" s="20"/>
    </row>
    <row r="40" spans="1:8" ht="12.75">
      <c r="A40" s="60"/>
      <c r="B40" s="47" t="s">
        <v>41</v>
      </c>
      <c r="C40" s="22" t="s">
        <v>42</v>
      </c>
      <c r="D40" s="21" t="s">
        <v>3</v>
      </c>
      <c r="E40" s="8">
        <v>1.8</v>
      </c>
      <c r="H40" s="20"/>
    </row>
    <row r="41" spans="1:8" ht="12.75">
      <c r="A41" s="60"/>
      <c r="B41" s="48"/>
      <c r="C41" s="22" t="s">
        <v>43</v>
      </c>
      <c r="D41" s="21" t="s">
        <v>3</v>
      </c>
      <c r="E41" s="10" t="s">
        <v>15</v>
      </c>
      <c r="H41" s="20"/>
    </row>
    <row r="42" spans="1:8" ht="12.75">
      <c r="A42" s="60"/>
      <c r="B42" s="49"/>
      <c r="C42" s="22" t="s">
        <v>44</v>
      </c>
      <c r="D42" s="21" t="s">
        <v>3</v>
      </c>
      <c r="E42" s="8">
        <v>30.6</v>
      </c>
      <c r="H42" s="20"/>
    </row>
    <row r="43" spans="1:8" ht="12.75">
      <c r="A43" s="60"/>
      <c r="B43" s="62" t="s">
        <v>45</v>
      </c>
      <c r="C43" s="63"/>
      <c r="D43" s="21" t="s">
        <v>3</v>
      </c>
      <c r="E43" s="10">
        <v>107.5</v>
      </c>
      <c r="H43" s="20"/>
    </row>
    <row r="44" spans="1:8" ht="21">
      <c r="A44" s="60"/>
      <c r="B44" s="47" t="s">
        <v>45</v>
      </c>
      <c r="C44" s="22" t="s">
        <v>46</v>
      </c>
      <c r="D44" s="21" t="s">
        <v>3</v>
      </c>
      <c r="E44" s="8">
        <v>15.2</v>
      </c>
      <c r="H44" s="20"/>
    </row>
    <row r="45" spans="1:8" ht="21">
      <c r="A45" s="60"/>
      <c r="B45" s="48"/>
      <c r="C45" s="22" t="s">
        <v>47</v>
      </c>
      <c r="D45" s="21" t="s">
        <v>3</v>
      </c>
      <c r="E45" s="10" t="s">
        <v>15</v>
      </c>
      <c r="H45" s="20"/>
    </row>
    <row r="46" spans="1:8" ht="21">
      <c r="A46" s="60"/>
      <c r="B46" s="48"/>
      <c r="C46" s="22" t="s">
        <v>48</v>
      </c>
      <c r="D46" s="21" t="s">
        <v>3</v>
      </c>
      <c r="E46" s="8">
        <v>18.100000000000001</v>
      </c>
      <c r="H46" s="20"/>
    </row>
    <row r="47" spans="1:8" ht="12.75">
      <c r="A47" s="60"/>
      <c r="B47" s="48"/>
      <c r="C47" s="22" t="s">
        <v>49</v>
      </c>
      <c r="D47" s="21" t="s">
        <v>3</v>
      </c>
      <c r="E47" s="10">
        <v>33.700000000000003</v>
      </c>
      <c r="H47" s="20"/>
    </row>
    <row r="48" spans="1:8" ht="12.75">
      <c r="A48" s="60"/>
      <c r="B48" s="48"/>
      <c r="C48" s="22" t="s">
        <v>50</v>
      </c>
      <c r="D48" s="21" t="s">
        <v>3</v>
      </c>
      <c r="E48" s="8">
        <v>9.3000000000000007</v>
      </c>
      <c r="H48" s="20"/>
    </row>
    <row r="49" spans="1:8" ht="12.75">
      <c r="A49" s="60"/>
      <c r="B49" s="48"/>
      <c r="C49" s="22" t="s">
        <v>51</v>
      </c>
      <c r="D49" s="21" t="s">
        <v>3</v>
      </c>
      <c r="E49" s="10">
        <v>7.1</v>
      </c>
      <c r="H49" s="20"/>
    </row>
    <row r="50" spans="1:8" ht="12.75">
      <c r="A50" s="60"/>
      <c r="B50" s="48"/>
      <c r="C50" s="22" t="s">
        <v>52</v>
      </c>
      <c r="D50" s="21" t="s">
        <v>3</v>
      </c>
      <c r="E50" s="8" t="s">
        <v>15</v>
      </c>
      <c r="H50" s="20"/>
    </row>
    <row r="51" spans="1:8" ht="21">
      <c r="A51" s="60"/>
      <c r="B51" s="49"/>
      <c r="C51" s="22" t="s">
        <v>53</v>
      </c>
      <c r="D51" s="21" t="s">
        <v>3</v>
      </c>
      <c r="E51" s="10">
        <v>2.6</v>
      </c>
      <c r="H51" s="20"/>
    </row>
    <row r="52" spans="1:8" ht="12.75">
      <c r="A52" s="60"/>
      <c r="B52" s="56" t="s">
        <v>54</v>
      </c>
      <c r="C52" s="58"/>
      <c r="D52" s="21" t="s">
        <v>3</v>
      </c>
      <c r="E52" s="8" t="s">
        <v>15</v>
      </c>
      <c r="H52" s="20"/>
    </row>
    <row r="53" spans="1:8" ht="12.75">
      <c r="A53" s="60"/>
      <c r="B53" s="62" t="s">
        <v>55</v>
      </c>
      <c r="C53" s="63"/>
      <c r="D53" s="21" t="s">
        <v>3</v>
      </c>
      <c r="E53" s="10">
        <v>101.7</v>
      </c>
      <c r="H53" s="20"/>
    </row>
    <row r="54" spans="1:8" ht="12.75">
      <c r="A54" s="60"/>
      <c r="B54" s="47" t="s">
        <v>55</v>
      </c>
      <c r="C54" s="22" t="s">
        <v>56</v>
      </c>
      <c r="D54" s="21" t="s">
        <v>3</v>
      </c>
      <c r="E54" s="8">
        <v>24.3</v>
      </c>
      <c r="H54" s="20"/>
    </row>
    <row r="55" spans="1:8" ht="12.75">
      <c r="A55" s="60"/>
      <c r="B55" s="48"/>
      <c r="C55" s="22" t="s">
        <v>57</v>
      </c>
      <c r="D55" s="21" t="s">
        <v>3</v>
      </c>
      <c r="E55" s="10" t="s">
        <v>15</v>
      </c>
      <c r="H55" s="20"/>
    </row>
    <row r="56" spans="1:8" ht="12.75">
      <c r="A56" s="60"/>
      <c r="B56" s="48"/>
      <c r="C56" s="22" t="s">
        <v>58</v>
      </c>
      <c r="D56" s="21" t="s">
        <v>3</v>
      </c>
      <c r="E56" s="8">
        <v>17.2</v>
      </c>
      <c r="H56" s="20"/>
    </row>
    <row r="57" spans="1:8" ht="12.75">
      <c r="A57" s="60"/>
      <c r="B57" s="48"/>
      <c r="C57" s="22" t="s">
        <v>59</v>
      </c>
      <c r="D57" s="21" t="s">
        <v>3</v>
      </c>
      <c r="E57" s="10">
        <v>46.7</v>
      </c>
      <c r="H57" s="20"/>
    </row>
    <row r="58" spans="1:8" ht="12.75">
      <c r="A58" s="60"/>
      <c r="B58" s="48"/>
      <c r="C58" s="22" t="s">
        <v>60</v>
      </c>
      <c r="D58" s="21" t="s">
        <v>3</v>
      </c>
      <c r="E58" s="8">
        <v>4.9000000000000004</v>
      </c>
      <c r="H58" s="20"/>
    </row>
    <row r="59" spans="1:8" ht="12.75">
      <c r="A59" s="60"/>
      <c r="B59" s="49"/>
      <c r="C59" s="22" t="s">
        <v>61</v>
      </c>
      <c r="D59" s="21" t="s">
        <v>3</v>
      </c>
      <c r="E59" s="10" t="s">
        <v>15</v>
      </c>
      <c r="H59" s="20"/>
    </row>
    <row r="60" spans="1:8" ht="12.75">
      <c r="A60" s="60"/>
      <c r="B60" s="62" t="s">
        <v>62</v>
      </c>
      <c r="C60" s="63"/>
      <c r="D60" s="21" t="s">
        <v>3</v>
      </c>
      <c r="E60" s="8">
        <v>109.5</v>
      </c>
      <c r="H60" s="20"/>
    </row>
    <row r="61" spans="1:8" ht="12.75">
      <c r="A61" s="60"/>
      <c r="B61" s="47" t="s">
        <v>62</v>
      </c>
      <c r="C61" s="22" t="s">
        <v>63</v>
      </c>
      <c r="D61" s="21" t="s">
        <v>3</v>
      </c>
      <c r="E61" s="10">
        <v>88.8</v>
      </c>
      <c r="H61" s="20"/>
    </row>
    <row r="62" spans="1:8" ht="12.75">
      <c r="A62" s="60"/>
      <c r="B62" s="48"/>
      <c r="C62" s="22" t="s">
        <v>64</v>
      </c>
      <c r="D62" s="21" t="s">
        <v>3</v>
      </c>
      <c r="E62" s="8">
        <v>8.4</v>
      </c>
      <c r="H62" s="20"/>
    </row>
    <row r="63" spans="1:8" ht="21">
      <c r="A63" s="60"/>
      <c r="B63" s="48"/>
      <c r="C63" s="22" t="s">
        <v>65</v>
      </c>
      <c r="D63" s="21" t="s">
        <v>3</v>
      </c>
      <c r="E63" s="10">
        <v>3.4</v>
      </c>
      <c r="H63" s="20"/>
    </row>
    <row r="64" spans="1:8" ht="12.75">
      <c r="A64" s="60"/>
      <c r="B64" s="48"/>
      <c r="C64" s="22" t="s">
        <v>66</v>
      </c>
      <c r="D64" s="21" t="s">
        <v>3</v>
      </c>
      <c r="E64" s="8" t="s">
        <v>15</v>
      </c>
      <c r="H64" s="20"/>
    </row>
    <row r="65" spans="1:9" ht="21">
      <c r="A65" s="60"/>
      <c r="B65" s="49"/>
      <c r="C65" s="22" t="s">
        <v>67</v>
      </c>
      <c r="D65" s="21" t="s">
        <v>3</v>
      </c>
      <c r="E65" s="10">
        <v>7.6</v>
      </c>
    </row>
    <row r="66" spans="1:9" ht="12.75">
      <c r="A66" s="61"/>
      <c r="B66" s="56" t="s">
        <v>68</v>
      </c>
      <c r="C66" s="58"/>
      <c r="D66" s="21" t="s">
        <v>3</v>
      </c>
      <c r="E66" s="8" t="s">
        <v>15</v>
      </c>
    </row>
    <row r="70" spans="1:9" s="24" customFormat="1">
      <c r="A70" s="24" t="s">
        <v>69</v>
      </c>
      <c r="H70" s="25"/>
    </row>
    <row r="72" spans="1:9">
      <c r="A72" s="24" t="s">
        <v>70</v>
      </c>
      <c r="B72" s="24" t="s">
        <v>71</v>
      </c>
      <c r="C72" s="24" t="s">
        <v>72</v>
      </c>
      <c r="D72" s="24" t="s">
        <v>73</v>
      </c>
    </row>
    <row r="74" spans="1:9" s="24" customFormat="1">
      <c r="A74" s="24" t="s">
        <v>5</v>
      </c>
      <c r="E74" s="24" t="s">
        <v>74</v>
      </c>
      <c r="F74" s="24" t="s">
        <v>75</v>
      </c>
      <c r="G74" s="24" t="s">
        <v>76</v>
      </c>
      <c r="H74" s="25" t="s">
        <v>77</v>
      </c>
      <c r="I74" s="24" t="s">
        <v>78</v>
      </c>
    </row>
    <row r="75" spans="1:9" s="24" customFormat="1">
      <c r="B75" s="24" t="s">
        <v>6</v>
      </c>
      <c r="E75" s="24">
        <f>E5</f>
        <v>20</v>
      </c>
      <c r="F75" s="24">
        <f>E75*(365.25/7)</f>
        <v>1043.5714285714287</v>
      </c>
      <c r="G75" s="24">
        <v>0.99999999999999989</v>
      </c>
      <c r="H75" s="25"/>
      <c r="I75" s="24">
        <f>SUM(I77,I76)</f>
        <v>1.3029485557517304</v>
      </c>
    </row>
    <row r="76" spans="1:9">
      <c r="C76" s="24" t="s">
        <v>79</v>
      </c>
      <c r="D76" s="24"/>
      <c r="E76" s="19">
        <f>E75*G76</f>
        <v>8.279569892473118</v>
      </c>
      <c r="F76" s="19">
        <f>E76*(365.25/7)</f>
        <v>432.01612903225805</v>
      </c>
      <c r="G76" s="19">
        <v>0.41397849462365588</v>
      </c>
      <c r="I76" s="19">
        <f>F76*AVERAGE(H78:H79)</f>
        <v>0.53939268168216792</v>
      </c>
    </row>
    <row r="77" spans="1:9">
      <c r="C77" s="24" t="s">
        <v>80</v>
      </c>
      <c r="D77" s="24"/>
      <c r="E77" s="19">
        <f>G77*E75</f>
        <v>11.72043010752688</v>
      </c>
      <c r="F77" s="19">
        <f>E77*(365.25/7)</f>
        <v>611.55529953917051</v>
      </c>
      <c r="G77" s="19">
        <v>0.58602150537634401</v>
      </c>
      <c r="I77" s="19">
        <f>F77*AVERAGE(H78:H79)</f>
        <v>0.76355587406956249</v>
      </c>
    </row>
    <row r="78" spans="1:9">
      <c r="C78" s="24"/>
      <c r="D78" s="2" t="s">
        <v>82</v>
      </c>
      <c r="H78" s="23">
        <f>B466</f>
        <v>4.00513731321467E-4</v>
      </c>
    </row>
    <row r="79" spans="1:9">
      <c r="C79" s="24"/>
      <c r="D79" s="19" t="s">
        <v>81</v>
      </c>
      <c r="F79" s="24"/>
      <c r="H79" s="23">
        <f>B452</f>
        <v>2.09658137894879E-3</v>
      </c>
    </row>
    <row r="80" spans="1:9" s="24" customFormat="1">
      <c r="B80" s="24" t="s">
        <v>83</v>
      </c>
      <c r="E80" s="24">
        <f>E6</f>
        <v>25.4</v>
      </c>
      <c r="F80" s="24">
        <f>E80*(365.25/7)</f>
        <v>1325.3357142857142</v>
      </c>
      <c r="G80" s="24">
        <v>1</v>
      </c>
      <c r="H80" s="25"/>
      <c r="I80" s="24">
        <f>SUM(I81,I84)</f>
        <v>2.3108343523114683</v>
      </c>
    </row>
    <row r="81" spans="1:9">
      <c r="A81" s="19"/>
      <c r="C81" s="24" t="s">
        <v>84</v>
      </c>
      <c r="D81" s="24"/>
      <c r="E81" s="19">
        <f>G81*E80</f>
        <v>21.725106382978723</v>
      </c>
      <c r="F81" s="19">
        <f>E81*(365.25/7)</f>
        <v>1133.5850151975685</v>
      </c>
      <c r="G81" s="19">
        <v>0.85531914893617023</v>
      </c>
      <c r="I81" s="19">
        <f>F81*AVERAGE(H82:H83)</f>
        <v>2.2170128064574688</v>
      </c>
    </row>
    <row r="82" spans="1:9">
      <c r="A82" s="19"/>
      <c r="C82" s="24"/>
      <c r="D82" s="2" t="s">
        <v>86</v>
      </c>
      <c r="H82" s="23">
        <f>B455</f>
        <v>4.2646215314859999E-4</v>
      </c>
    </row>
    <row r="83" spans="1:9">
      <c r="A83" s="19"/>
      <c r="C83" s="24"/>
      <c r="D83" s="1" t="s">
        <v>85</v>
      </c>
      <c r="F83" s="24"/>
      <c r="H83" s="23">
        <f>B453</f>
        <v>3.4850447505856098E-3</v>
      </c>
    </row>
    <row r="84" spans="1:9">
      <c r="A84" s="19"/>
      <c r="C84" s="24" t="s">
        <v>88</v>
      </c>
      <c r="D84" s="24"/>
      <c r="E84" s="19">
        <f>G84*E80</f>
        <v>3.6748936170212763</v>
      </c>
      <c r="F84" s="19">
        <f>E84*(365.25/7)</f>
        <v>191.75069908814589</v>
      </c>
      <c r="G84" s="19">
        <v>0.14468085106382977</v>
      </c>
      <c r="I84" s="19">
        <f>F84*AVERAGE(H85:H86)</f>
        <v>9.3821545853999336E-2</v>
      </c>
    </row>
    <row r="85" spans="1:9">
      <c r="A85" s="19"/>
      <c r="C85" s="24"/>
      <c r="D85" s="1" t="s">
        <v>89</v>
      </c>
      <c r="F85" s="24"/>
      <c r="H85" s="23">
        <f>B457</f>
        <v>6.0573063602221001E-4</v>
      </c>
    </row>
    <row r="86" spans="1:9">
      <c r="A86" s="19"/>
      <c r="C86" s="24"/>
      <c r="D86" s="1" t="s">
        <v>90</v>
      </c>
      <c r="F86" s="24"/>
      <c r="H86" s="23">
        <f>B464</f>
        <v>3.7284776082494302E-4</v>
      </c>
    </row>
    <row r="87" spans="1:9">
      <c r="A87" s="19"/>
      <c r="C87" s="24"/>
      <c r="D87" s="1"/>
      <c r="F87" s="24"/>
    </row>
    <row r="88" spans="1:9" s="24" customFormat="1">
      <c r="B88" s="24" t="s">
        <v>8</v>
      </c>
      <c r="E88" s="24">
        <f>E7</f>
        <v>83.9</v>
      </c>
      <c r="F88" s="24">
        <f>E88*(365.25/7)</f>
        <v>4377.7821428571433</v>
      </c>
      <c r="G88" s="24">
        <v>1</v>
      </c>
      <c r="H88" s="25"/>
      <c r="I88" s="24">
        <f>SUM(I89,I91,I94,I96,I98,I100)</f>
        <v>2.6538236495041376</v>
      </c>
    </row>
    <row r="89" spans="1:9">
      <c r="A89" s="19"/>
      <c r="C89" s="24" t="s">
        <v>91</v>
      </c>
      <c r="D89" s="24"/>
      <c r="E89" s="19">
        <f>G89*E88</f>
        <v>19.248313090418357</v>
      </c>
      <c r="F89" s="19">
        <f>E89*(365.25/7)</f>
        <v>1004.3494794679008</v>
      </c>
      <c r="G89" s="19">
        <v>0.22941970310391366</v>
      </c>
      <c r="I89" s="19">
        <f>F89*H90</f>
        <v>0.40225575757246207</v>
      </c>
    </row>
    <row r="90" spans="1:9">
      <c r="A90" s="19"/>
      <c r="C90" s="24"/>
      <c r="D90" s="19" t="s">
        <v>82</v>
      </c>
      <c r="F90" s="24"/>
      <c r="H90" s="23">
        <f>B466</f>
        <v>4.00513731321467E-4</v>
      </c>
    </row>
    <row r="91" spans="1:9">
      <c r="A91" s="19"/>
      <c r="C91" s="24" t="s">
        <v>92</v>
      </c>
      <c r="E91" s="26">
        <f>G91*E88</f>
        <v>13.247368421052633</v>
      </c>
      <c r="F91" s="19">
        <f>E91*(365.25/7)</f>
        <v>691.22875939849632</v>
      </c>
      <c r="G91" s="19">
        <v>0.15789473684210525</v>
      </c>
      <c r="I91" s="19">
        <f>F91*AVERAGE(H92:H93)</f>
        <v>1.1773083981793355</v>
      </c>
    </row>
    <row r="92" spans="1:9">
      <c r="A92" s="19"/>
      <c r="C92" s="24"/>
      <c r="D92" s="2" t="s">
        <v>86</v>
      </c>
      <c r="E92" s="26"/>
      <c r="H92" s="23">
        <f>B455</f>
        <v>4.2646215314859999E-4</v>
      </c>
    </row>
    <row r="93" spans="1:9">
      <c r="A93" s="19"/>
      <c r="C93" s="24"/>
      <c r="D93" s="19" t="s">
        <v>93</v>
      </c>
      <c r="F93" s="24"/>
      <c r="H93" s="23">
        <f>B454</f>
        <v>2.9799597648393701E-3</v>
      </c>
    </row>
    <row r="94" spans="1:9">
      <c r="A94" s="19"/>
      <c r="C94" s="24" t="s">
        <v>95</v>
      </c>
      <c r="E94" s="19">
        <f>G94*E88</f>
        <v>2.4909581646423757</v>
      </c>
      <c r="F94" s="19">
        <f>E94*(365.25/7)</f>
        <v>129.97463851937539</v>
      </c>
      <c r="G94" s="19">
        <v>2.9689608636977064E-2</v>
      </c>
      <c r="I94" s="19">
        <f>F94*H95</f>
        <v>5.2056627450553908E-2</v>
      </c>
    </row>
    <row r="95" spans="1:9">
      <c r="A95" s="19"/>
      <c r="C95" s="24"/>
      <c r="D95" s="27" t="s">
        <v>82</v>
      </c>
      <c r="F95" s="24"/>
      <c r="H95" s="23">
        <f>B466</f>
        <v>4.00513731321467E-4</v>
      </c>
    </row>
    <row r="96" spans="1:9">
      <c r="A96" s="19"/>
      <c r="C96" s="24" t="s">
        <v>96</v>
      </c>
      <c r="E96" s="26">
        <f>G96*E88</f>
        <v>4.3025641025641024</v>
      </c>
      <c r="F96" s="19">
        <f>E96*(365.25/7)</f>
        <v>224.50164835164836</v>
      </c>
      <c r="G96" s="19">
        <v>5.128205128205128E-2</v>
      </c>
      <c r="I96" s="19">
        <f>F96*H97</f>
        <v>8.9915992869138553E-2</v>
      </c>
    </row>
    <row r="97" spans="1:9">
      <c r="A97" s="19"/>
      <c r="C97" s="24"/>
      <c r="D97" s="27" t="s">
        <v>82</v>
      </c>
      <c r="H97" s="23">
        <f>B466</f>
        <v>4.00513731321467E-4</v>
      </c>
    </row>
    <row r="98" spans="1:9">
      <c r="A98" s="19"/>
      <c r="C98" s="24" t="s">
        <v>97</v>
      </c>
      <c r="D98" s="24"/>
      <c r="E98" s="19">
        <f>G98*E88</f>
        <v>10.756410256410259</v>
      </c>
      <c r="F98" s="19">
        <f>E98*(365.25/7)</f>
        <v>561.25412087912105</v>
      </c>
      <c r="G98" s="19">
        <v>0.12820512820512822</v>
      </c>
      <c r="I98" s="19">
        <f>F98*H99</f>
        <v>0.22478998217284646</v>
      </c>
    </row>
    <row r="99" spans="1:9">
      <c r="A99" s="19"/>
      <c r="C99" s="24"/>
      <c r="D99" s="27" t="s">
        <v>82</v>
      </c>
      <c r="H99" s="23">
        <f>B466</f>
        <v>4.00513731321467E-4</v>
      </c>
    </row>
    <row r="100" spans="1:9">
      <c r="A100" s="19"/>
      <c r="C100" s="24" t="s">
        <v>98</v>
      </c>
      <c r="D100" s="24"/>
      <c r="E100" s="19">
        <f>G100*E88</f>
        <v>33.854385964912282</v>
      </c>
      <c r="F100" s="19">
        <f>E100*(365.25/7)</f>
        <v>1766.4734962406017</v>
      </c>
      <c r="G100" s="19">
        <v>0.40350877192982459</v>
      </c>
      <c r="I100" s="19">
        <f>F100*H101</f>
        <v>0.70749689125980075</v>
      </c>
    </row>
    <row r="101" spans="1:9">
      <c r="A101" s="19"/>
      <c r="C101" s="24"/>
      <c r="D101" s="27" t="s">
        <v>82</v>
      </c>
      <c r="F101" s="24"/>
      <c r="H101" s="23">
        <f>B466</f>
        <v>4.00513731321467E-4</v>
      </c>
    </row>
    <row r="102" spans="1:9">
      <c r="A102" s="19"/>
      <c r="C102" s="24"/>
      <c r="D102" s="27"/>
      <c r="F102" s="24"/>
    </row>
    <row r="103" spans="1:9" s="24" customFormat="1">
      <c r="B103" s="24" t="s">
        <v>9</v>
      </c>
      <c r="E103" s="24">
        <f>E8</f>
        <v>8.5</v>
      </c>
      <c r="F103" s="24">
        <f>E103*(365.25/7)</f>
        <v>443.51785714285717</v>
      </c>
      <c r="G103" s="24">
        <v>1</v>
      </c>
      <c r="H103" s="25"/>
      <c r="I103" s="24">
        <f>SUM(I104:I105)</f>
        <v>0.13658477921752354</v>
      </c>
    </row>
    <row r="104" spans="1:9">
      <c r="A104" s="19"/>
      <c r="C104" s="24" t="s">
        <v>99</v>
      </c>
      <c r="D104" s="24"/>
      <c r="E104" s="19">
        <f>G104*E103</f>
        <v>2.4285714285714284</v>
      </c>
      <c r="F104" s="19">
        <f>E104*(365.25/7)</f>
        <v>126.71938775510203</v>
      </c>
      <c r="G104" s="19">
        <v>0.2857142857142857</v>
      </c>
      <c r="I104" s="19">
        <f>F104*AVERAGE(H106:H106)</f>
        <v>3.9024222633578146E-2</v>
      </c>
    </row>
    <row r="105" spans="1:9">
      <c r="A105" s="19"/>
      <c r="C105" s="24" t="s">
        <v>100</v>
      </c>
      <c r="D105" s="24"/>
      <c r="E105" s="19">
        <f>G105*E103</f>
        <v>6.0714285714285712</v>
      </c>
      <c r="F105" s="19">
        <f>E105*(365.25/7)</f>
        <v>316.79846938775512</v>
      </c>
      <c r="G105" s="19">
        <v>0.7142857142857143</v>
      </c>
      <c r="I105" s="19">
        <f>F105*AVERAGE(H106:H106)</f>
        <v>9.7560556583945385E-2</v>
      </c>
    </row>
    <row r="106" spans="1:9">
      <c r="A106" s="19"/>
      <c r="C106" s="24"/>
      <c r="D106" s="3" t="s">
        <v>101</v>
      </c>
      <c r="E106" s="3"/>
      <c r="F106" s="24"/>
      <c r="G106" s="3"/>
      <c r="H106" s="23">
        <f>B467</f>
        <v>3.0795779023961499E-4</v>
      </c>
    </row>
    <row r="107" spans="1:9">
      <c r="A107" s="19"/>
      <c r="C107" s="24"/>
      <c r="D107" s="3"/>
      <c r="E107" s="3"/>
      <c r="F107" s="24"/>
      <c r="G107" s="3"/>
    </row>
    <row r="108" spans="1:9" s="24" customFormat="1">
      <c r="B108" s="24" t="s">
        <v>10</v>
      </c>
      <c r="E108" s="24">
        <f>E9</f>
        <v>46.5</v>
      </c>
      <c r="F108" s="24">
        <f>E108*(365.25/7)</f>
        <v>2426.3035714285716</v>
      </c>
      <c r="G108" s="24">
        <v>0.9973821989528795</v>
      </c>
      <c r="H108" s="25"/>
      <c r="I108" s="24">
        <f>F108*H112</f>
        <v>0.54571664947862597</v>
      </c>
    </row>
    <row r="109" spans="1:9">
      <c r="C109" s="24" t="s">
        <v>102</v>
      </c>
      <c r="D109" s="24"/>
      <c r="E109" s="19">
        <f>G109*E108</f>
        <v>20.571989528795807</v>
      </c>
      <c r="F109" s="19">
        <f>E109*(365.25/7)</f>
        <v>1073.4170250560956</v>
      </c>
      <c r="G109" s="19">
        <v>0.44240837696335072</v>
      </c>
    </row>
    <row r="110" spans="1:9">
      <c r="C110" s="24" t="s">
        <v>103</v>
      </c>
      <c r="D110" s="24"/>
      <c r="E110" s="19">
        <f>G110*E108</f>
        <v>25.806282722513085</v>
      </c>
      <c r="F110" s="19">
        <f>E110*(365.25/7)</f>
        <v>1346.5349663425579</v>
      </c>
      <c r="G110" s="19">
        <v>0.55497382198952872</v>
      </c>
    </row>
    <row r="111" spans="1:9">
      <c r="C111" s="24" t="s">
        <v>104</v>
      </c>
      <c r="D111" s="24">
        <f>F108-SUM(F109:F110)</f>
        <v>6.3515800299182956</v>
      </c>
      <c r="E111" s="19" t="s">
        <v>105</v>
      </c>
      <c r="F111" s="24" t="e">
        <f>E111*(365.25/7)</f>
        <v>#VALUE!</v>
      </c>
      <c r="G111" s="19">
        <v>2.6178010471205049E-3</v>
      </c>
    </row>
    <row r="112" spans="1:9">
      <c r="C112" s="24"/>
      <c r="D112" s="2" t="s">
        <v>276</v>
      </c>
      <c r="F112" s="24"/>
      <c r="H112" s="23">
        <f>B510</f>
        <v>2.2491688835017299E-4</v>
      </c>
    </row>
    <row r="113" spans="1:9">
      <c r="C113" s="24"/>
      <c r="D113" s="2"/>
      <c r="F113" s="24"/>
    </row>
    <row r="114" spans="1:9">
      <c r="C114" s="24"/>
      <c r="D114" s="2"/>
      <c r="F114" s="24"/>
    </row>
    <row r="115" spans="1:9">
      <c r="C115" s="24"/>
      <c r="D115" s="2"/>
      <c r="F115" s="24"/>
    </row>
    <row r="116" spans="1:9">
      <c r="C116" s="24"/>
      <c r="D116" s="2"/>
      <c r="F116" s="24"/>
    </row>
    <row r="117" spans="1:9">
      <c r="C117" s="24"/>
      <c r="D117" s="2"/>
      <c r="F117" s="24"/>
    </row>
    <row r="118" spans="1:9">
      <c r="C118" s="24"/>
      <c r="D118" s="2"/>
      <c r="F118" s="24"/>
    </row>
    <row r="119" spans="1:9">
      <c r="C119" s="24"/>
      <c r="D119" s="2"/>
      <c r="F119" s="24"/>
    </row>
    <row r="120" spans="1:9">
      <c r="C120" s="24"/>
      <c r="D120" s="2"/>
      <c r="F120" s="24"/>
    </row>
    <row r="121" spans="1:9">
      <c r="C121" s="24"/>
      <c r="D121" s="2"/>
      <c r="F121" s="24"/>
    </row>
    <row r="122" spans="1:9" s="28" customFormat="1">
      <c r="A122" s="28" t="s">
        <v>106</v>
      </c>
      <c r="E122" s="28">
        <f>E4</f>
        <v>184.2</v>
      </c>
      <c r="F122" s="28">
        <f>E122*(365.25/7)</f>
        <v>9611.2928571428565</v>
      </c>
      <c r="H122" s="29"/>
      <c r="I122" s="28">
        <f>SUM(I108,I103,I88,I80,I75)</f>
        <v>6.9499079862634856</v>
      </c>
    </row>
    <row r="123" spans="1:9">
      <c r="F123" s="24"/>
    </row>
    <row r="124" spans="1:9" s="24" customFormat="1">
      <c r="A124" s="24" t="s">
        <v>107</v>
      </c>
      <c r="H124" s="25"/>
    </row>
    <row r="125" spans="1:9" s="24" customFormat="1">
      <c r="B125" s="24" t="s">
        <v>12</v>
      </c>
      <c r="E125" s="24">
        <f>E11</f>
        <v>18.2</v>
      </c>
      <c r="F125" s="24">
        <f t="shared" ref="F125:F133" si="0">E125*(365.25/7)</f>
        <v>949.65</v>
      </c>
      <c r="G125" s="24">
        <v>1</v>
      </c>
      <c r="H125" s="25"/>
    </row>
    <row r="126" spans="1:9">
      <c r="C126" s="24" t="s">
        <v>108</v>
      </c>
      <c r="D126" s="24"/>
      <c r="E126" s="19">
        <f>G126*E125</f>
        <v>6.0666666666666664</v>
      </c>
      <c r="F126" s="19">
        <f t="shared" si="0"/>
        <v>316.55</v>
      </c>
      <c r="G126" s="19">
        <v>0.33333333333333331</v>
      </c>
    </row>
    <row r="127" spans="1:9">
      <c r="C127" s="24" t="s">
        <v>109</v>
      </c>
      <c r="D127" s="24"/>
      <c r="E127" s="19">
        <f>G127*E125</f>
        <v>7.5599999999999987</v>
      </c>
      <c r="F127" s="19">
        <f t="shared" si="0"/>
        <v>394.46999999999997</v>
      </c>
      <c r="G127" s="19">
        <v>0.41538461538461535</v>
      </c>
    </row>
    <row r="128" spans="1:9">
      <c r="C128" s="24" t="s">
        <v>110</v>
      </c>
      <c r="D128" s="24"/>
      <c r="E128" s="19">
        <f>G128*E125</f>
        <v>1.8666666666666665</v>
      </c>
      <c r="F128" s="19">
        <f t="shared" si="0"/>
        <v>97.399999999999991</v>
      </c>
      <c r="G128" s="19">
        <v>0.10256410256410256</v>
      </c>
    </row>
    <row r="129" spans="1:9">
      <c r="C129" s="24" t="s">
        <v>111</v>
      </c>
      <c r="D129" s="24"/>
      <c r="E129" s="19">
        <f>G129*E125</f>
        <v>2.7066666666666666</v>
      </c>
      <c r="F129" s="19">
        <f t="shared" si="0"/>
        <v>141.22999999999999</v>
      </c>
      <c r="G129" s="19">
        <v>0.14871794871794872</v>
      </c>
    </row>
    <row r="130" spans="1:9" s="24" customFormat="1">
      <c r="B130" s="24" t="s">
        <v>13</v>
      </c>
      <c r="E130" s="24">
        <f>E12</f>
        <v>8.6</v>
      </c>
      <c r="F130" s="19">
        <f t="shared" si="0"/>
        <v>448.73571428571427</v>
      </c>
      <c r="G130" s="24">
        <v>1</v>
      </c>
      <c r="H130" s="25"/>
    </row>
    <row r="131" spans="1:9">
      <c r="C131" s="24" t="s">
        <v>13</v>
      </c>
      <c r="D131" s="24"/>
      <c r="E131" s="19">
        <f>G131*E130</f>
        <v>8.6</v>
      </c>
      <c r="F131" s="19">
        <f t="shared" si="0"/>
        <v>448.73571428571427</v>
      </c>
      <c r="G131" s="19">
        <v>1</v>
      </c>
    </row>
    <row r="132" spans="1:9" s="24" customFormat="1">
      <c r="B132" s="24" t="s">
        <v>14</v>
      </c>
      <c r="E132" s="24" t="s">
        <v>105</v>
      </c>
      <c r="F132" s="19" t="e">
        <f t="shared" si="0"/>
        <v>#VALUE!</v>
      </c>
      <c r="G132" s="24">
        <v>1</v>
      </c>
      <c r="H132" s="25"/>
    </row>
    <row r="133" spans="1:9">
      <c r="C133" s="24" t="s">
        <v>14</v>
      </c>
      <c r="D133" s="24"/>
      <c r="E133" s="19" t="s">
        <v>105</v>
      </c>
      <c r="F133" s="19" t="e">
        <f t="shared" si="0"/>
        <v>#VALUE!</v>
      </c>
      <c r="G133" s="19">
        <v>1</v>
      </c>
    </row>
    <row r="134" spans="1:9">
      <c r="C134" s="24"/>
      <c r="D134" s="3" t="s">
        <v>101</v>
      </c>
      <c r="E134" s="3"/>
      <c r="F134" s="24"/>
      <c r="G134" s="3"/>
      <c r="H134" s="23">
        <f>B467</f>
        <v>3.0795779023961499E-4</v>
      </c>
    </row>
    <row r="135" spans="1:9" s="28" customFormat="1">
      <c r="A135" s="28" t="s">
        <v>112</v>
      </c>
      <c r="E135" s="28">
        <f>E10</f>
        <v>26.9</v>
      </c>
      <c r="F135" s="28">
        <f>E135*(365.25/7)</f>
        <v>1403.6035714285715</v>
      </c>
      <c r="H135" s="29"/>
      <c r="I135" s="28">
        <f>F135*H134</f>
        <v>0.43225065422957448</v>
      </c>
    </row>
    <row r="136" spans="1:9">
      <c r="C136" s="24"/>
      <c r="D136" s="24"/>
      <c r="F136" s="24"/>
    </row>
    <row r="137" spans="1:9" s="24" customFormat="1">
      <c r="A137" s="24" t="s">
        <v>16</v>
      </c>
      <c r="H137" s="25"/>
    </row>
    <row r="138" spans="1:9" s="24" customFormat="1">
      <c r="B138" s="24" t="s">
        <v>17</v>
      </c>
      <c r="E138" s="24">
        <f>E15</f>
        <v>32</v>
      </c>
      <c r="F138" s="24">
        <f t="shared" ref="F138:F151" si="1">E138*(365.25/7)</f>
        <v>1669.7142857142858</v>
      </c>
      <c r="G138" s="24">
        <v>1.0036231884057971</v>
      </c>
      <c r="H138" s="25"/>
    </row>
    <row r="139" spans="1:9">
      <c r="C139" s="24" t="s">
        <v>113</v>
      </c>
      <c r="D139" s="24"/>
      <c r="E139" s="19">
        <f>G139*E138</f>
        <v>9.1594202898550723</v>
      </c>
      <c r="F139" s="19">
        <f t="shared" si="1"/>
        <v>477.92546583850935</v>
      </c>
      <c r="G139" s="19">
        <v>0.28623188405797101</v>
      </c>
    </row>
    <row r="140" spans="1:9">
      <c r="C140" s="24" t="s">
        <v>114</v>
      </c>
      <c r="D140" s="24"/>
      <c r="E140" s="19">
        <f>G140*E138</f>
        <v>5.1014492753623193</v>
      </c>
      <c r="F140" s="19">
        <f t="shared" si="1"/>
        <v>266.18633540372673</v>
      </c>
      <c r="G140" s="19">
        <v>0.15942028985507248</v>
      </c>
    </row>
    <row r="141" spans="1:9">
      <c r="C141" s="24" t="s">
        <v>115</v>
      </c>
      <c r="D141" s="24"/>
      <c r="E141" s="19">
        <f>G141*E138</f>
        <v>11.942028985507246</v>
      </c>
      <c r="F141" s="19">
        <f t="shared" si="1"/>
        <v>623.11801242236027</v>
      </c>
      <c r="G141" s="19">
        <v>0.37318840579710144</v>
      </c>
    </row>
    <row r="142" spans="1:9">
      <c r="C142" s="24" t="s">
        <v>116</v>
      </c>
      <c r="D142" s="24"/>
      <c r="E142" s="19">
        <f>G142*E138</f>
        <v>3.0144927536231885</v>
      </c>
      <c r="F142" s="19">
        <f t="shared" si="1"/>
        <v>157.29192546583852</v>
      </c>
      <c r="G142" s="19">
        <v>9.420289855072464E-2</v>
      </c>
    </row>
    <row r="143" spans="1:9">
      <c r="C143" s="24" t="s">
        <v>117</v>
      </c>
      <c r="D143" s="24"/>
      <c r="E143" s="19">
        <f>G143*E138</f>
        <v>0.92753623188405798</v>
      </c>
      <c r="F143" s="19">
        <f t="shared" si="1"/>
        <v>48.397515527950311</v>
      </c>
      <c r="G143" s="19">
        <v>2.8985507246376812E-2</v>
      </c>
    </row>
    <row r="144" spans="1:9">
      <c r="C144" s="24" t="s">
        <v>118</v>
      </c>
      <c r="D144" s="24"/>
      <c r="E144" s="19">
        <f>G144*E138</f>
        <v>0.81159420289855067</v>
      </c>
      <c r="F144" s="19">
        <f t="shared" si="1"/>
        <v>42.347826086956523</v>
      </c>
      <c r="G144" s="19">
        <v>2.5362318840579708E-2</v>
      </c>
    </row>
    <row r="145" spans="1:9">
      <c r="C145" s="24" t="s">
        <v>119</v>
      </c>
      <c r="D145" s="24"/>
      <c r="E145" s="19">
        <f>G145*E138</f>
        <v>1.1594202898550725</v>
      </c>
      <c r="F145" s="19">
        <f t="shared" si="1"/>
        <v>60.496894409937894</v>
      </c>
      <c r="G145" s="19">
        <v>3.6231884057971016E-2</v>
      </c>
    </row>
    <row r="146" spans="1:9" s="24" customFormat="1">
      <c r="B146" s="24" t="s">
        <v>18</v>
      </c>
      <c r="E146" s="24">
        <f>E16</f>
        <v>6.9</v>
      </c>
      <c r="F146" s="24">
        <f t="shared" si="1"/>
        <v>360.0321428571429</v>
      </c>
      <c r="G146" s="24">
        <v>1</v>
      </c>
      <c r="H146" s="25"/>
    </row>
    <row r="147" spans="1:9">
      <c r="C147" s="24" t="s">
        <v>120</v>
      </c>
      <c r="D147" s="24"/>
      <c r="E147" s="19">
        <f>G147*E146</f>
        <v>2.8935483870967746</v>
      </c>
      <c r="F147" s="19">
        <f t="shared" si="1"/>
        <v>150.9812211981567</v>
      </c>
      <c r="G147" s="19">
        <v>0.41935483870967744</v>
      </c>
    </row>
    <row r="148" spans="1:9">
      <c r="C148" s="24" t="s">
        <v>121</v>
      </c>
      <c r="D148" s="24"/>
      <c r="E148" s="19">
        <f>G148*E146</f>
        <v>0.77903225806451604</v>
      </c>
      <c r="F148" s="19">
        <f t="shared" si="1"/>
        <v>40.648790322580645</v>
      </c>
      <c r="G148" s="19">
        <v>0.1129032258064516</v>
      </c>
    </row>
    <row r="149" spans="1:9">
      <c r="C149" s="24" t="s">
        <v>122</v>
      </c>
      <c r="D149" s="24"/>
      <c r="E149" s="19">
        <f>G149*E146</f>
        <v>2.4483870967741939</v>
      </c>
      <c r="F149" s="19">
        <f t="shared" si="1"/>
        <v>127.75334101382491</v>
      </c>
      <c r="G149" s="19">
        <v>0.35483870967741937</v>
      </c>
    </row>
    <row r="150" spans="1:9">
      <c r="C150" s="24" t="s">
        <v>123</v>
      </c>
      <c r="D150" s="24"/>
      <c r="E150" s="19">
        <f>G150*E146</f>
        <v>0.55645161290322587</v>
      </c>
      <c r="F150" s="19">
        <f t="shared" si="1"/>
        <v>29.034850230414751</v>
      </c>
      <c r="G150" s="19">
        <v>8.0645161290322578E-2</v>
      </c>
    </row>
    <row r="151" spans="1:9">
      <c r="C151" s="24" t="s">
        <v>124</v>
      </c>
      <c r="D151" s="24"/>
      <c r="E151" s="19">
        <f>G151*E146</f>
        <v>0.22258064516129034</v>
      </c>
      <c r="F151" s="19">
        <f t="shared" si="1"/>
        <v>11.613940092165899</v>
      </c>
      <c r="G151" s="19">
        <v>3.2258064516129031E-2</v>
      </c>
    </row>
    <row r="152" spans="1:9">
      <c r="C152" s="24"/>
      <c r="D152" s="2" t="s">
        <v>125</v>
      </c>
      <c r="H152" s="23">
        <f>B468</f>
        <v>2.5698777452277098E-4</v>
      </c>
    </row>
    <row r="153" spans="1:9">
      <c r="C153" s="24"/>
      <c r="D153" s="3" t="s">
        <v>126</v>
      </c>
      <c r="F153" s="24"/>
      <c r="G153" s="28"/>
      <c r="H153" s="23">
        <f>B469</f>
        <v>2.3781103369882801E-4</v>
      </c>
    </row>
    <row r="154" spans="1:9" s="28" customFormat="1">
      <c r="A154" s="28" t="s">
        <v>127</v>
      </c>
      <c r="E154" s="28">
        <f>E14</f>
        <v>39</v>
      </c>
      <c r="F154" s="28">
        <f>E154*(365.25/7)</f>
        <v>2034.9642857142858</v>
      </c>
      <c r="H154" s="29"/>
      <c r="I154" s="28">
        <f>F154*AVERAGE(H152:H153)</f>
        <v>0.50344895167247306</v>
      </c>
    </row>
    <row r="155" spans="1:9">
      <c r="C155" s="24"/>
      <c r="D155" s="24"/>
      <c r="F155" s="24"/>
    </row>
    <row r="156" spans="1:9" s="24" customFormat="1">
      <c r="A156" s="24" t="s">
        <v>19</v>
      </c>
      <c r="H156" s="25"/>
    </row>
    <row r="157" spans="1:9" s="24" customFormat="1">
      <c r="B157" s="24" t="s">
        <v>20</v>
      </c>
      <c r="E157" s="30">
        <f>E18</f>
        <v>97.6</v>
      </c>
      <c r="F157" s="24">
        <f>E157*(365.25/7)</f>
        <v>5092.6285714285714</v>
      </c>
      <c r="G157" s="24">
        <v>1.0151057401812689</v>
      </c>
      <c r="H157" s="25"/>
      <c r="I157" s="24">
        <f>F157*AVERAGE(H159:H160)</f>
        <v>0.68880235770791998</v>
      </c>
    </row>
    <row r="158" spans="1:9">
      <c r="C158" s="24" t="s">
        <v>20</v>
      </c>
      <c r="D158" s="24"/>
      <c r="E158" s="26">
        <f>G158*E157</f>
        <v>97.6</v>
      </c>
      <c r="F158" s="19">
        <f>E158*(365.25/7)</f>
        <v>5092.6285714285714</v>
      </c>
      <c r="G158" s="19">
        <v>1</v>
      </c>
    </row>
    <row r="159" spans="1:9">
      <c r="D159" s="27" t="s">
        <v>128</v>
      </c>
      <c r="E159" s="26"/>
      <c r="F159" s="24"/>
      <c r="H159" s="23">
        <f>B529</f>
        <v>7.7595885697333093E-5</v>
      </c>
    </row>
    <row r="160" spans="1:9">
      <c r="D160" s="31" t="s">
        <v>129</v>
      </c>
      <c r="E160" s="26"/>
      <c r="F160" s="24"/>
      <c r="H160" s="23">
        <f>B492</f>
        <v>1.9291367456093599E-4</v>
      </c>
    </row>
    <row r="161" spans="2:9" s="24" customFormat="1">
      <c r="B161" s="24" t="s">
        <v>21</v>
      </c>
      <c r="E161" s="30">
        <f>E19</f>
        <v>59.7</v>
      </c>
      <c r="F161" s="24">
        <f>E161*(365.25/7)</f>
        <v>3115.0607142857148</v>
      </c>
      <c r="G161" s="24">
        <v>1</v>
      </c>
      <c r="H161" s="25"/>
      <c r="I161" s="24">
        <f>SUM(I162,I168,I164)</f>
        <v>0.71412476956055571</v>
      </c>
    </row>
    <row r="162" spans="2:9">
      <c r="C162" s="24" t="s">
        <v>130</v>
      </c>
      <c r="D162" s="24"/>
      <c r="E162" s="26">
        <f>G162*E161</f>
        <v>37.116853932584277</v>
      </c>
      <c r="F162" s="19">
        <f>E162*(365.25/7)</f>
        <v>1936.7044141252011</v>
      </c>
      <c r="G162" s="19">
        <v>0.62172284644194764</v>
      </c>
      <c r="I162" s="19">
        <f>F162*H163</f>
        <v>0.37361676506727726</v>
      </c>
    </row>
    <row r="163" spans="2:9">
      <c r="C163" s="24"/>
      <c r="D163" s="31" t="s">
        <v>129</v>
      </c>
      <c r="E163" s="26"/>
      <c r="F163" s="24"/>
      <c r="H163" s="23">
        <f>B492</f>
        <v>1.9291367456093599E-4</v>
      </c>
    </row>
    <row r="164" spans="2:9">
      <c r="C164" s="24" t="s">
        <v>131</v>
      </c>
      <c r="D164" s="24"/>
      <c r="E164" s="26">
        <f>G164*E161</f>
        <v>3.1303370786516855</v>
      </c>
      <c r="F164" s="19">
        <f>E164*(365.25/7)</f>
        <v>163.33651685393261</v>
      </c>
      <c r="G164" s="19">
        <v>5.2434456928838948E-2</v>
      </c>
      <c r="I164" s="19">
        <f>F164*AVERAGE(H165:H167)</f>
        <v>0.14469680834356097</v>
      </c>
    </row>
    <row r="165" spans="2:9">
      <c r="C165" s="24"/>
      <c r="D165" s="31" t="s">
        <v>132</v>
      </c>
      <c r="E165" s="26"/>
      <c r="F165" s="24"/>
      <c r="H165" s="23">
        <f>B479</f>
        <v>1.4906108433209899E-3</v>
      </c>
    </row>
    <row r="166" spans="2:9">
      <c r="C166" s="24"/>
      <c r="D166" s="31" t="s">
        <v>133</v>
      </c>
      <c r="E166" s="26"/>
      <c r="F166" s="24"/>
      <c r="H166" s="23">
        <f>B478</f>
        <v>8.8192919598841597E-4</v>
      </c>
    </row>
    <row r="167" spans="2:9">
      <c r="C167" s="24"/>
      <c r="D167" s="31" t="s">
        <v>134</v>
      </c>
      <c r="E167" s="26"/>
      <c r="F167" s="24"/>
      <c r="H167" s="23">
        <f>B470</f>
        <v>2.8510464047079402E-4</v>
      </c>
    </row>
    <row r="168" spans="2:9">
      <c r="C168" s="24" t="s">
        <v>135</v>
      </c>
      <c r="D168" s="24"/>
      <c r="E168" s="26">
        <f>G168*E161</f>
        <v>19.452808988764044</v>
      </c>
      <c r="F168" s="19">
        <f>E168*(365.25/7)</f>
        <v>1015.0197833065811</v>
      </c>
      <c r="G168" s="19">
        <v>0.32584269662921345</v>
      </c>
      <c r="I168" s="19">
        <f>F168*H169</f>
        <v>0.19581119614971754</v>
      </c>
    </row>
    <row r="169" spans="2:9">
      <c r="C169" s="24"/>
      <c r="D169" s="31" t="s">
        <v>129</v>
      </c>
      <c r="E169" s="26"/>
      <c r="F169" s="24"/>
      <c r="H169" s="23">
        <f>B492</f>
        <v>1.9291367456093599E-4</v>
      </c>
    </row>
    <row r="170" spans="2:9" s="24" customFormat="1">
      <c r="B170" s="24" t="s">
        <v>22</v>
      </c>
      <c r="D170" s="24" t="s">
        <v>136</v>
      </c>
      <c r="E170" s="30">
        <f>(E200-SUM(E186,E177,E161,E157)) / 2</f>
        <v>9.7999999999999972</v>
      </c>
      <c r="F170" s="24">
        <f>E170*(365.25/7)</f>
        <v>511.34999999999985</v>
      </c>
      <c r="G170" s="24">
        <v>1</v>
      </c>
      <c r="H170" s="25"/>
      <c r="I170" s="24">
        <f>SUM(I171,I175)</f>
        <v>0.12675578131922491</v>
      </c>
    </row>
    <row r="171" spans="2:9">
      <c r="C171" s="24" t="s">
        <v>137</v>
      </c>
      <c r="D171" s="24"/>
      <c r="E171" s="26">
        <f>G171*E170</f>
        <v>1.7762499999999994</v>
      </c>
      <c r="F171" s="19">
        <f>E171*(365.25/7)</f>
        <v>92.682187499999969</v>
      </c>
      <c r="G171" s="19">
        <v>0.18124999999999999</v>
      </c>
      <c r="I171" s="19">
        <f>F171*AVERAGE(H172:H174)</f>
        <v>8.2105440839921953E-2</v>
      </c>
    </row>
    <row r="172" spans="2:9">
      <c r="C172" s="24"/>
      <c r="D172" s="31" t="s">
        <v>132</v>
      </c>
      <c r="E172" s="26"/>
      <c r="F172" s="24"/>
      <c r="H172" s="23">
        <f>B479</f>
        <v>1.4906108433209899E-3</v>
      </c>
    </row>
    <row r="173" spans="2:9">
      <c r="C173" s="24"/>
      <c r="D173" s="31" t="s">
        <v>133</v>
      </c>
      <c r="E173" s="26"/>
      <c r="F173" s="24"/>
      <c r="H173" s="23">
        <f>B478</f>
        <v>8.8192919598841597E-4</v>
      </c>
    </row>
    <row r="174" spans="2:9">
      <c r="C174" s="24"/>
      <c r="D174" s="31" t="s">
        <v>134</v>
      </c>
      <c r="E174" s="26"/>
      <c r="F174" s="24"/>
      <c r="H174" s="23">
        <f>B470</f>
        <v>2.8510464047079402E-4</v>
      </c>
    </row>
    <row r="175" spans="2:9">
      <c r="C175" s="24" t="s">
        <v>138</v>
      </c>
      <c r="D175" s="24"/>
      <c r="E175" s="26">
        <f>G175*E170</f>
        <v>8.0237499999999979</v>
      </c>
      <c r="F175" s="19">
        <f>E175*(365.25/7)</f>
        <v>418.66781249999991</v>
      </c>
      <c r="G175" s="19">
        <v>0.81874999999999998</v>
      </c>
      <c r="I175" s="19">
        <f>F175*H176</f>
        <v>4.4650340479302962E-2</v>
      </c>
    </row>
    <row r="176" spans="2:9">
      <c r="C176" s="24"/>
      <c r="D176" s="31" t="s">
        <v>139</v>
      </c>
      <c r="E176" s="26"/>
      <c r="F176" s="24"/>
      <c r="H176" s="23">
        <f>B555</f>
        <v>1.06648610536075E-4</v>
      </c>
    </row>
    <row r="177" spans="1:9" s="24" customFormat="1">
      <c r="B177" s="24" t="s">
        <v>23</v>
      </c>
      <c r="E177" s="30">
        <f>E21</f>
        <v>26.9</v>
      </c>
      <c r="F177" s="24">
        <f>E177*(365.25/7)</f>
        <v>1403.6035714285715</v>
      </c>
      <c r="G177" s="24">
        <v>0.99595141700404854</v>
      </c>
      <c r="H177" s="25"/>
      <c r="I177" s="24">
        <f>SUM(I178,I180,I182,I184)</f>
        <v>0.21141955873718951</v>
      </c>
    </row>
    <row r="178" spans="1:9">
      <c r="A178" s="32"/>
      <c r="C178" s="24" t="s">
        <v>140</v>
      </c>
      <c r="D178" s="24"/>
      <c r="E178" s="26">
        <f>G178*E177</f>
        <v>2.3959514170040488</v>
      </c>
      <c r="F178" s="19">
        <f>E178*(365.25/7)</f>
        <v>125.0173221515327</v>
      </c>
      <c r="G178" s="19">
        <v>8.9068825910931182E-2</v>
      </c>
      <c r="I178" s="19">
        <f>F178*H179</f>
        <v>1.666810774945517E-2</v>
      </c>
    </row>
    <row r="179" spans="1:9">
      <c r="D179" s="31" t="s">
        <v>140</v>
      </c>
      <c r="E179" s="26"/>
      <c r="H179" s="23">
        <f>B489</f>
        <v>1.3332638599674901E-4</v>
      </c>
    </row>
    <row r="180" spans="1:9">
      <c r="C180" s="24" t="s">
        <v>141</v>
      </c>
      <c r="D180" s="24"/>
      <c r="E180" s="26">
        <f>G180*E177</f>
        <v>1.0890688259109311</v>
      </c>
      <c r="F180" s="19">
        <f>E180*(365.25/7)</f>
        <v>56.826055523423946</v>
      </c>
      <c r="G180" s="19">
        <v>4.048582995951417E-2</v>
      </c>
      <c r="I180" s="19">
        <f>F180*H181</f>
        <v>1.000541018126856E-2</v>
      </c>
    </row>
    <row r="181" spans="1:9">
      <c r="D181" s="31" t="s">
        <v>142</v>
      </c>
      <c r="E181" s="26"/>
      <c r="H181" s="23">
        <f>B491</f>
        <v>1.7607081978696001E-4</v>
      </c>
    </row>
    <row r="182" spans="1:9">
      <c r="C182" s="24" t="s">
        <v>143</v>
      </c>
      <c r="D182" s="24"/>
      <c r="E182" s="26">
        <f>G182*E177</f>
        <v>23.306072874493925</v>
      </c>
      <c r="F182" s="19">
        <f>E182*(365.25/7)</f>
        <v>1216.0775882012724</v>
      </c>
      <c r="G182" s="19">
        <v>0.8663967611336032</v>
      </c>
      <c r="I182" s="19">
        <f>F182*H183</f>
        <v>0.184137239071197</v>
      </c>
    </row>
    <row r="183" spans="1:9">
      <c r="D183" s="31" t="s">
        <v>144</v>
      </c>
      <c r="E183" s="26"/>
      <c r="F183" s="24"/>
      <c r="H183" s="23">
        <f>B541</f>
        <v>1.5141898909884401E-4</v>
      </c>
    </row>
    <row r="184" spans="1:9">
      <c r="C184" s="24" t="s">
        <v>145</v>
      </c>
      <c r="D184" s="32">
        <f>F177-SUM(F182,F180,F178)</f>
        <v>5.6826055523424657</v>
      </c>
      <c r="E184" s="26" t="s">
        <v>105</v>
      </c>
      <c r="F184" s="19" t="e">
        <f>E184*(365.25/7)</f>
        <v>#VALUE!</v>
      </c>
      <c r="G184" s="19">
        <v>4.0485829959514552E-3</v>
      </c>
      <c r="I184" s="19">
        <f>D184*H185</f>
        <v>6.0880173526877183E-4</v>
      </c>
    </row>
    <row r="185" spans="1:9">
      <c r="D185" s="27" t="s">
        <v>146</v>
      </c>
      <c r="E185" s="26"/>
      <c r="F185" s="24"/>
      <c r="H185" s="23">
        <f>B540</f>
        <v>1.07134259040347E-4</v>
      </c>
    </row>
    <row r="186" spans="1:9" s="24" customFormat="1">
      <c r="B186" s="24" t="s">
        <v>24</v>
      </c>
      <c r="E186" s="30">
        <f>E22</f>
        <v>32.6</v>
      </c>
      <c r="F186" s="24">
        <f>E186*(365.25/7)</f>
        <v>1701.0214285714287</v>
      </c>
      <c r="G186" s="24">
        <v>0.99722991689750695</v>
      </c>
      <c r="H186" s="25"/>
      <c r="I186" s="24">
        <f>SUM(I187,I189,I191,I193,I195)</f>
        <v>2.8556130747916963</v>
      </c>
    </row>
    <row r="187" spans="1:9">
      <c r="C187" s="24" t="s">
        <v>147</v>
      </c>
      <c r="D187" s="24"/>
      <c r="E187" s="26">
        <f>G187*E186</f>
        <v>28.084764542936288</v>
      </c>
      <c r="F187" s="19">
        <f>E187*(365.25/7)</f>
        <v>1465.4228927582114</v>
      </c>
      <c r="G187" s="19">
        <v>0.86149584487534625</v>
      </c>
      <c r="I187" s="19">
        <f>F187*H188</f>
        <v>2.7195147090664702</v>
      </c>
    </row>
    <row r="188" spans="1:9">
      <c r="D188" s="31" t="s">
        <v>148</v>
      </c>
      <c r="E188" s="26"/>
      <c r="H188" s="23">
        <f>B486</f>
        <v>1.8557883342110301E-3</v>
      </c>
    </row>
    <row r="189" spans="1:9">
      <c r="C189" s="24" t="s">
        <v>149</v>
      </c>
      <c r="D189" s="24"/>
      <c r="E189" s="26">
        <f>G189*E186</f>
        <v>3.1606648199445981</v>
      </c>
      <c r="F189" s="19">
        <f>E189*(365.25/7)</f>
        <v>164.91897506925207</v>
      </c>
      <c r="G189" s="19">
        <v>9.6952908587257608E-2</v>
      </c>
      <c r="I189" s="19">
        <f>F189*H190</f>
        <v>0.11730978786642174</v>
      </c>
    </row>
    <row r="190" spans="1:9">
      <c r="C190" s="24"/>
      <c r="D190" s="31" t="s">
        <v>150</v>
      </c>
      <c r="E190" s="26"/>
      <c r="H190" s="23">
        <f>B488</f>
        <v>7.1131771111942403E-4</v>
      </c>
    </row>
    <row r="191" spans="1:9">
      <c r="C191" s="24" t="s">
        <v>151</v>
      </c>
      <c r="D191" s="24"/>
      <c r="E191" s="26">
        <f>G191*E186</f>
        <v>0.99335180055401673</v>
      </c>
      <c r="F191" s="19">
        <f>E191*(365.25/7)</f>
        <v>51.831677878907804</v>
      </c>
      <c r="G191" s="19">
        <v>3.0470914127423823E-2</v>
      </c>
      <c r="I191" s="19">
        <f>F191*H192</f>
        <v>1.4622878036562145E-2</v>
      </c>
    </row>
    <row r="192" spans="1:9">
      <c r="C192" s="24"/>
      <c r="D192" s="31" t="s">
        <v>152</v>
      </c>
      <c r="E192" s="26"/>
      <c r="H192" s="23">
        <f>B459</f>
        <v>2.8212241306802699E-4</v>
      </c>
    </row>
    <row r="193" spans="1:9">
      <c r="C193" s="24" t="s">
        <v>153</v>
      </c>
      <c r="D193" s="32">
        <f>F186-SUM(F187,F189,F191,F195)</f>
        <v>4.7119707162642044</v>
      </c>
      <c r="E193" s="26" t="s">
        <v>105</v>
      </c>
      <c r="F193" s="19" t="e">
        <f>E193*(365.25/7)</f>
        <v>#VALUE!</v>
      </c>
      <c r="G193" s="19">
        <v>2.7700831024930483E-3</v>
      </c>
      <c r="I193" s="19">
        <f>D193*H194</f>
        <v>1.0414249555605573E-3</v>
      </c>
    </row>
    <row r="194" spans="1:9">
      <c r="C194" s="24"/>
      <c r="D194" s="31" t="s">
        <v>154</v>
      </c>
      <c r="E194" s="26"/>
      <c r="H194" s="23">
        <f>B473</f>
        <v>2.2101685648552401E-4</v>
      </c>
    </row>
    <row r="195" spans="1:9">
      <c r="C195" s="24" t="s">
        <v>155</v>
      </c>
      <c r="D195" s="24"/>
      <c r="E195" s="26">
        <f>G195*E186</f>
        <v>0.2709141274238227</v>
      </c>
      <c r="F195" s="19">
        <f>E195*(365.25/7)</f>
        <v>14.135912148793036</v>
      </c>
      <c r="G195" s="19">
        <v>8.3102493074792231E-3</v>
      </c>
      <c r="I195" s="19">
        <f>F195*H196</f>
        <v>3.1242748666817657E-3</v>
      </c>
    </row>
    <row r="196" spans="1:9">
      <c r="C196" s="24"/>
      <c r="D196" s="31" t="s">
        <v>154</v>
      </c>
      <c r="E196" s="26"/>
      <c r="H196" s="23">
        <f>B473</f>
        <v>2.2101685648552401E-4</v>
      </c>
    </row>
    <row r="197" spans="1:9" s="24" customFormat="1">
      <c r="B197" s="24" t="s">
        <v>25</v>
      </c>
      <c r="D197" s="24" t="s">
        <v>136</v>
      </c>
      <c r="E197" s="30">
        <f>(E200-SUM(E157,E161,E177,E186))/2</f>
        <v>9.7999999999999972</v>
      </c>
      <c r="F197" s="24">
        <f>E197*(365.25/7)</f>
        <v>511.34999999999985</v>
      </c>
      <c r="G197" s="24">
        <v>1</v>
      </c>
      <c r="H197" s="25"/>
      <c r="I197" s="24">
        <f>F197*H199</f>
        <v>2.9389594663006117E-2</v>
      </c>
    </row>
    <row r="198" spans="1:9">
      <c r="C198" s="24" t="s">
        <v>25</v>
      </c>
      <c r="D198" s="24"/>
      <c r="E198" s="26" t="s">
        <v>105</v>
      </c>
      <c r="F198" s="24" t="e">
        <f>E198*(365.25/7)</f>
        <v>#VALUE!</v>
      </c>
      <c r="G198" s="19">
        <v>1</v>
      </c>
    </row>
    <row r="199" spans="1:9">
      <c r="C199" s="24"/>
      <c r="D199" s="31" t="s">
        <v>156</v>
      </c>
      <c r="E199" s="26"/>
      <c r="F199" s="24"/>
      <c r="H199" s="23">
        <f>B532</f>
        <v>5.74745177725748E-5</v>
      </c>
    </row>
    <row r="200" spans="1:9" s="28" customFormat="1">
      <c r="A200" s="28" t="s">
        <v>157</v>
      </c>
      <c r="E200" s="33">
        <f>E17</f>
        <v>236.4</v>
      </c>
      <c r="F200" s="28">
        <f>E200*(365.25/7)</f>
        <v>12335.014285714287</v>
      </c>
      <c r="H200" s="29"/>
      <c r="I200" s="28">
        <f>SUM(I161,I170,I157,I177,I186,I197)</f>
        <v>4.626105136779592</v>
      </c>
    </row>
    <row r="201" spans="1:9">
      <c r="C201" s="24"/>
      <c r="D201" s="24"/>
      <c r="E201" s="26"/>
      <c r="F201" s="24"/>
    </row>
    <row r="202" spans="1:9" s="24" customFormat="1">
      <c r="A202" s="24" t="s">
        <v>26</v>
      </c>
      <c r="E202" s="26"/>
      <c r="H202" s="25"/>
    </row>
    <row r="203" spans="1:9" s="24" customFormat="1">
      <c r="B203" s="24" t="s">
        <v>158</v>
      </c>
      <c r="E203" s="30">
        <f>E25</f>
        <v>19.7</v>
      </c>
      <c r="F203" s="24">
        <f>E203*(365.25/7)</f>
        <v>1027.9178571428572</v>
      </c>
      <c r="G203" s="24">
        <v>0.97826086956521752</v>
      </c>
      <c r="H203" s="25"/>
      <c r="I203" s="24">
        <f>SUM(I204,I206,I208)</f>
        <v>0.2287499968046294</v>
      </c>
    </row>
    <row r="204" spans="1:9">
      <c r="A204" s="19"/>
      <c r="C204" s="24" t="s">
        <v>159</v>
      </c>
      <c r="D204" s="24"/>
      <c r="E204" s="26">
        <f>G204*E203</f>
        <v>16.702173913043481</v>
      </c>
      <c r="F204" s="19">
        <f>E204*(365.25/7)</f>
        <v>871.49557453416162</v>
      </c>
      <c r="G204" s="19">
        <v>0.84782608695652184</v>
      </c>
      <c r="I204" s="19">
        <f>F204*H205</f>
        <v>0.19191086753928904</v>
      </c>
    </row>
    <row r="205" spans="1:9">
      <c r="A205" s="19"/>
      <c r="C205" s="24"/>
      <c r="D205" s="31" t="s">
        <v>160</v>
      </c>
      <c r="E205" s="26"/>
      <c r="H205" s="23">
        <f>B484</f>
        <v>2.2020865411952401E-4</v>
      </c>
    </row>
    <row r="206" spans="1:9">
      <c r="A206" s="19"/>
      <c r="C206" s="24" t="s">
        <v>161</v>
      </c>
      <c r="D206" s="24"/>
      <c r="E206" s="26">
        <f>G206*E203</f>
        <v>2.5695652173913044</v>
      </c>
      <c r="F206" s="19">
        <f>E206*(365.25/7)</f>
        <v>134.07624223602485</v>
      </c>
      <c r="G206" s="19">
        <v>0.13043478260869565</v>
      </c>
      <c r="I206" s="19">
        <f>F206*H207</f>
        <v>3.4455955108611977E-2</v>
      </c>
    </row>
    <row r="207" spans="1:9">
      <c r="A207" s="19"/>
      <c r="C207" s="24"/>
      <c r="D207" s="31" t="s">
        <v>125</v>
      </c>
      <c r="E207" s="26"/>
      <c r="H207" s="23">
        <f>B468</f>
        <v>2.5698777452277098E-4</v>
      </c>
    </row>
    <row r="208" spans="1:9">
      <c r="A208" s="19"/>
      <c r="C208" s="24" t="s">
        <v>162</v>
      </c>
      <c r="D208" s="24">
        <f>F203-SUM(F204,F206)</f>
        <v>22.3460403726707</v>
      </c>
      <c r="E208" s="26" t="s">
        <v>105</v>
      </c>
      <c r="F208" s="19" t="e">
        <f>E208*(365.25/7)</f>
        <v>#VALUE!</v>
      </c>
      <c r="G208" s="19">
        <v>2.1739130434782483E-2</v>
      </c>
      <c r="I208" s="19">
        <f>D208*H209</f>
        <v>2.3831741567283656E-3</v>
      </c>
    </row>
    <row r="209" spans="1:9">
      <c r="A209" s="19"/>
      <c r="C209" s="24"/>
      <c r="D209" s="31" t="s">
        <v>139</v>
      </c>
      <c r="E209" s="26"/>
      <c r="H209" s="23">
        <f>B555</f>
        <v>1.06648610536075E-4</v>
      </c>
    </row>
    <row r="210" spans="1:9" s="24" customFormat="1">
      <c r="B210" s="24" t="s">
        <v>28</v>
      </c>
      <c r="E210" s="30">
        <f>E234-SUM(E203,E213,E220,E223,E227)</f>
        <v>5.4999999999999929</v>
      </c>
      <c r="F210" s="24">
        <f>E210*(365.25/7)</f>
        <v>286.98214285714249</v>
      </c>
      <c r="G210" s="24">
        <v>1</v>
      </c>
      <c r="H210" s="25"/>
      <c r="I210" s="24">
        <f>F211*H212</f>
        <v>7.3750902220632977E-2</v>
      </c>
    </row>
    <row r="211" spans="1:9">
      <c r="A211" s="19"/>
      <c r="C211" s="24" t="s">
        <v>28</v>
      </c>
      <c r="D211" s="24"/>
      <c r="E211" s="26">
        <f>G211*E210</f>
        <v>5.4999999999999929</v>
      </c>
      <c r="F211" s="19">
        <f>E211*(365.25/7)</f>
        <v>286.98214285714249</v>
      </c>
      <c r="G211" s="19">
        <v>1</v>
      </c>
    </row>
    <row r="212" spans="1:9">
      <c r="A212" s="19"/>
      <c r="C212" s="24"/>
      <c r="D212" s="31" t="s">
        <v>125</v>
      </c>
      <c r="E212" s="26"/>
      <c r="H212" s="23">
        <f>B468</f>
        <v>2.5698777452277098E-4</v>
      </c>
    </row>
    <row r="213" spans="1:9" s="24" customFormat="1">
      <c r="B213" s="24" t="s">
        <v>29</v>
      </c>
      <c r="E213" s="30">
        <f>E27</f>
        <v>8.9</v>
      </c>
      <c r="F213" s="24">
        <f>E213*(365.25/7)</f>
        <v>464.38928571428573</v>
      </c>
      <c r="G213" s="24">
        <v>1</v>
      </c>
      <c r="H213" s="25"/>
      <c r="I213" s="24">
        <f>SUM(I214,I215,I217)</f>
        <v>8.2888517487870933E-2</v>
      </c>
    </row>
    <row r="214" spans="1:9">
      <c r="A214" s="19"/>
      <c r="C214" s="24" t="s">
        <v>163</v>
      </c>
      <c r="D214" s="24"/>
      <c r="E214" s="26">
        <f>G214*E213</f>
        <v>7.4166666666666661</v>
      </c>
      <c r="F214" s="19">
        <f>E214*(365.25/7)</f>
        <v>386.99107142857139</v>
      </c>
      <c r="G214" s="19">
        <v>0.83333333333333326</v>
      </c>
      <c r="I214" s="19">
        <f>F214*H216</f>
        <v>7.2049722607851863E-2</v>
      </c>
    </row>
    <row r="215" spans="1:9">
      <c r="A215" s="19"/>
      <c r="C215" s="24" t="s">
        <v>164</v>
      </c>
      <c r="D215" s="24"/>
      <c r="E215" s="26">
        <f>G215*E213</f>
        <v>0.7416666666666667</v>
      </c>
      <c r="F215" s="19">
        <f>E215*(365.25/7)</f>
        <v>38.699107142857144</v>
      </c>
      <c r="G215" s="19">
        <v>8.3333333333333329E-2</v>
      </c>
      <c r="I215" s="19">
        <f>F215*H216</f>
        <v>7.2049722607851882E-3</v>
      </c>
    </row>
    <row r="216" spans="1:9">
      <c r="A216" s="19"/>
      <c r="C216" s="24"/>
      <c r="D216" s="31" t="s">
        <v>165</v>
      </c>
      <c r="E216" s="26"/>
      <c r="H216" s="23">
        <f>B482</f>
        <v>1.86179289206548E-4</v>
      </c>
    </row>
    <row r="217" spans="1:9">
      <c r="A217" s="19"/>
      <c r="C217" s="24" t="s">
        <v>166</v>
      </c>
      <c r="D217" s="24"/>
      <c r="E217" s="26">
        <f>G217*E213</f>
        <v>0.7416666666666667</v>
      </c>
      <c r="F217" s="19">
        <f>E217*(365.25/7)</f>
        <v>38.699107142857144</v>
      </c>
      <c r="G217" s="19">
        <v>8.3333333333333329E-2</v>
      </c>
      <c r="I217" s="19">
        <f>F217*AVERAGE(H218:H219)</f>
        <v>3.6338226192338821E-3</v>
      </c>
    </row>
    <row r="218" spans="1:9">
      <c r="A218" s="19"/>
      <c r="C218" s="24"/>
      <c r="D218" s="31" t="s">
        <v>139</v>
      </c>
      <c r="E218" s="26"/>
      <c r="H218" s="23">
        <f>B555</f>
        <v>1.06648610536075E-4</v>
      </c>
    </row>
    <row r="219" spans="1:9">
      <c r="A219" s="19"/>
      <c r="C219" s="24"/>
      <c r="D219" s="31" t="s">
        <v>167</v>
      </c>
      <c r="E219" s="26"/>
      <c r="H219" s="23">
        <f>B528</f>
        <v>8.1150172821881203E-5</v>
      </c>
    </row>
    <row r="220" spans="1:9" s="24" customFormat="1">
      <c r="B220" s="24" t="s">
        <v>168</v>
      </c>
      <c r="E220" s="30">
        <f>E28</f>
        <v>3.2</v>
      </c>
      <c r="F220" s="24">
        <f>E220*(365.25/7)</f>
        <v>166.97142857142859</v>
      </c>
      <c r="G220" s="24">
        <v>1</v>
      </c>
      <c r="H220" s="25"/>
      <c r="I220" s="24">
        <f>F220*H222</f>
        <v>2.9220714450703116E-2</v>
      </c>
    </row>
    <row r="221" spans="1:9">
      <c r="A221" s="19"/>
      <c r="C221" s="24" t="s">
        <v>168</v>
      </c>
      <c r="D221" s="24"/>
      <c r="E221" s="26">
        <f>G221*E220</f>
        <v>3.2</v>
      </c>
      <c r="F221" s="19">
        <f>E221*(365.25/7)</f>
        <v>166.97142857142859</v>
      </c>
      <c r="G221" s="19">
        <v>1</v>
      </c>
    </row>
    <row r="222" spans="1:9">
      <c r="A222" s="19"/>
      <c r="D222" s="3" t="s">
        <v>169</v>
      </c>
      <c r="E222" s="26"/>
      <c r="H222" s="23">
        <f>B485</f>
        <v>1.7500427887998099E-4</v>
      </c>
    </row>
    <row r="223" spans="1:9" s="24" customFormat="1">
      <c r="B223" s="24" t="s">
        <v>31</v>
      </c>
      <c r="E223" s="30">
        <f>E29</f>
        <v>3.9</v>
      </c>
      <c r="F223" s="24">
        <f>E223*(365.25/7)</f>
        <v>203.49642857142857</v>
      </c>
      <c r="G223" s="24">
        <v>1</v>
      </c>
      <c r="H223" s="25"/>
      <c r="I223" s="24">
        <f>SUM(I224:I225)</f>
        <v>3.5612745736794418E-2</v>
      </c>
    </row>
    <row r="224" spans="1:9">
      <c r="A224" s="19"/>
      <c r="C224" s="24" t="s">
        <v>170</v>
      </c>
      <c r="D224" s="24"/>
      <c r="E224" s="26">
        <f>G224*E223</f>
        <v>1.8687499999999999</v>
      </c>
      <c r="F224" s="19">
        <f>E224*(365.25/7)</f>
        <v>97.508705357142858</v>
      </c>
      <c r="G224" s="19">
        <v>0.47916666666666663</v>
      </c>
      <c r="I224" s="19">
        <f>F224*H226</f>
        <v>1.7064440665547326E-2</v>
      </c>
    </row>
    <row r="225" spans="1:9">
      <c r="A225" s="19"/>
      <c r="C225" s="24" t="s">
        <v>171</v>
      </c>
      <c r="D225" s="24"/>
      <c r="E225" s="26">
        <f>G225*E223</f>
        <v>2.03125</v>
      </c>
      <c r="F225" s="19">
        <f>E225*(365.25/7)</f>
        <v>105.98772321428572</v>
      </c>
      <c r="G225" s="19">
        <v>0.52083333333333337</v>
      </c>
      <c r="I225" s="19">
        <f>F225*H226</f>
        <v>1.8548305071247093E-2</v>
      </c>
    </row>
    <row r="226" spans="1:9">
      <c r="A226" s="19"/>
      <c r="D226" s="3" t="s">
        <v>169</v>
      </c>
      <c r="E226" s="26"/>
      <c r="H226" s="23">
        <f>B485</f>
        <v>1.7500427887998099E-4</v>
      </c>
    </row>
    <row r="227" spans="1:9" s="24" customFormat="1">
      <c r="B227" s="24" t="s">
        <v>32</v>
      </c>
      <c r="E227" s="30">
        <f>E30</f>
        <v>9.6</v>
      </c>
      <c r="F227" s="24">
        <f>E227*(365.25/7)</f>
        <v>500.91428571428571</v>
      </c>
      <c r="G227" s="24">
        <v>0.9882352941176471</v>
      </c>
      <c r="H227" s="25"/>
      <c r="I227" s="24">
        <f>SUM(I228,I231)</f>
        <v>7.6046337511290862E-2</v>
      </c>
    </row>
    <row r="228" spans="1:9">
      <c r="A228" s="19"/>
      <c r="C228" s="24" t="s">
        <v>172</v>
      </c>
      <c r="D228" s="24"/>
      <c r="E228" s="26">
        <f>G228*E227</f>
        <v>7.0023529411764711</v>
      </c>
      <c r="F228" s="19">
        <f>E228*(365.25/7)</f>
        <v>365.37277310924372</v>
      </c>
      <c r="G228" s="19">
        <v>0.72941176470588243</v>
      </c>
      <c r="I228" s="19">
        <f>F228*AVERAGE(H229:H230)</f>
        <v>6.5026096948065146E-2</v>
      </c>
    </row>
    <row r="229" spans="1:9">
      <c r="A229" s="19"/>
      <c r="C229" s="3"/>
      <c r="D229" s="3" t="s">
        <v>169</v>
      </c>
      <c r="E229" s="26"/>
      <c r="H229" s="23">
        <f>B485</f>
        <v>1.7500427887998099E-4</v>
      </c>
    </row>
    <row r="230" spans="1:9">
      <c r="A230" s="19"/>
      <c r="C230" s="34"/>
      <c r="D230" s="34" t="s">
        <v>173</v>
      </c>
      <c r="E230" s="26"/>
      <c r="H230" s="23">
        <f>B476</f>
        <v>1.8093957755303699E-4</v>
      </c>
    </row>
    <row r="231" spans="1:9">
      <c r="A231" s="19"/>
      <c r="C231" s="24" t="s">
        <v>174</v>
      </c>
      <c r="D231" s="24"/>
      <c r="E231" s="26">
        <f>G231*E227</f>
        <v>2.4847058823529413</v>
      </c>
      <c r="F231" s="19">
        <f>E231*(365.25/7)</f>
        <v>129.64840336134455</v>
      </c>
      <c r="G231" s="19">
        <v>0.25882352941176473</v>
      </c>
      <c r="I231" s="19">
        <f>F231*AVERAGE(H232:H233)</f>
        <v>1.1020240563225724E-2</v>
      </c>
    </row>
    <row r="232" spans="1:9">
      <c r="A232" s="19"/>
      <c r="D232" s="35" t="s">
        <v>146</v>
      </c>
      <c r="E232" s="26"/>
      <c r="H232" s="23">
        <f>B540</f>
        <v>1.07134259040347E-4</v>
      </c>
    </row>
    <row r="233" spans="1:9">
      <c r="A233" s="19"/>
      <c r="D233" s="3" t="s">
        <v>175</v>
      </c>
      <c r="E233" s="26"/>
      <c r="H233" s="23">
        <f>B556</f>
        <v>6.2867688959137197E-5</v>
      </c>
    </row>
    <row r="234" spans="1:9" s="28" customFormat="1">
      <c r="A234" s="28" t="s">
        <v>176</v>
      </c>
      <c r="E234" s="33">
        <f>E24</f>
        <v>50.8</v>
      </c>
      <c r="F234" s="28">
        <f>E234*(365.25/7)</f>
        <v>2650.6714285714284</v>
      </c>
      <c r="H234" s="29"/>
      <c r="I234" s="28">
        <f>SUM(I227,I220,I213,I210,I203,I223)</f>
        <v>0.52626921421192174</v>
      </c>
    </row>
    <row r="235" spans="1:9">
      <c r="C235" s="24"/>
      <c r="D235" s="24"/>
      <c r="F235" s="24"/>
    </row>
    <row r="236" spans="1:9" s="24" customFormat="1">
      <c r="A236" s="24" t="s">
        <v>33</v>
      </c>
      <c r="H236" s="25"/>
    </row>
    <row r="237" spans="1:9" s="24" customFormat="1">
      <c r="B237" s="24" t="s">
        <v>34</v>
      </c>
      <c r="E237" s="24">
        <f>E32</f>
        <v>7.3</v>
      </c>
      <c r="F237" s="24">
        <f>E237*(365.25/7)</f>
        <v>380.90357142857141</v>
      </c>
      <c r="G237" s="24">
        <v>0.98648648648648651</v>
      </c>
      <c r="H237" s="25"/>
      <c r="I237" s="24">
        <f>SUM(I238,I239,I241)</f>
        <v>6.8312820049785644E-2</v>
      </c>
    </row>
    <row r="238" spans="1:9">
      <c r="C238" s="24" t="s">
        <v>177</v>
      </c>
      <c r="D238" s="24"/>
      <c r="E238" s="19">
        <f>G238*E237</f>
        <v>5.82027027027027</v>
      </c>
      <c r="F238" s="19">
        <f>E238*(365.25/7)</f>
        <v>303.693388030888</v>
      </c>
      <c r="G238" s="19">
        <v>0.79729729729729726</v>
      </c>
      <c r="I238" s="19">
        <f>F238*H240</f>
        <v>5.4950153335959415E-2</v>
      </c>
    </row>
    <row r="239" spans="1:9">
      <c r="C239" s="24" t="s">
        <v>178</v>
      </c>
      <c r="D239" s="24"/>
      <c r="E239" s="19">
        <f>G239*E237</f>
        <v>0.19729729729729731</v>
      </c>
      <c r="F239" s="19">
        <f>E239*(365.25/7)</f>
        <v>10.294691119691121</v>
      </c>
      <c r="G239" s="19">
        <v>2.7027027027027029E-2</v>
      </c>
      <c r="I239" s="19">
        <f>F239*H240</f>
        <v>1.8627170622359129E-3</v>
      </c>
    </row>
    <row r="240" spans="1:9">
      <c r="C240" s="24"/>
      <c r="D240" s="34" t="s">
        <v>173</v>
      </c>
      <c r="H240" s="23">
        <f>B476</f>
        <v>1.8093957755303699E-4</v>
      </c>
    </row>
    <row r="241" spans="1:9">
      <c r="C241" s="24" t="s">
        <v>179</v>
      </c>
      <c r="D241" s="24"/>
      <c r="E241" s="19">
        <f>G241*E237</f>
        <v>1.1837837837837837</v>
      </c>
      <c r="F241" s="19">
        <f>E241*(365.25/7)</f>
        <v>61.768146718146717</v>
      </c>
      <c r="G241" s="19">
        <v>0.16216216216216214</v>
      </c>
      <c r="I241" s="19">
        <f>F241*H242</f>
        <v>1.1499949651590326E-2</v>
      </c>
    </row>
    <row r="242" spans="1:9">
      <c r="C242" s="24"/>
      <c r="D242" s="31" t="s">
        <v>165</v>
      </c>
      <c r="H242" s="23">
        <f>B482</f>
        <v>1.86179289206548E-4</v>
      </c>
    </row>
    <row r="243" spans="1:9" s="24" customFormat="1">
      <c r="B243" s="24" t="s">
        <v>35</v>
      </c>
      <c r="D243" s="24" t="s">
        <v>136</v>
      </c>
      <c r="E243" s="24">
        <f>(E251-E237)/2</f>
        <v>8.9499999999999993</v>
      </c>
      <c r="F243" s="24">
        <f>E243*(365.25/7)</f>
        <v>466.99821428571425</v>
      </c>
      <c r="G243" s="24">
        <v>0.96129032258064506</v>
      </c>
      <c r="H243" s="25"/>
      <c r="I243" s="24">
        <f>SUM(I244,I245,I246)</f>
        <v>2.3766462776963572E-2</v>
      </c>
    </row>
    <row r="244" spans="1:9">
      <c r="C244" s="24" t="s">
        <v>180</v>
      </c>
      <c r="D244" s="24"/>
      <c r="E244" s="19">
        <f>G244*E243</f>
        <v>6.0629032258064504</v>
      </c>
      <c r="F244" s="19">
        <f>E244*(365.25/7)</f>
        <v>316.35362903225803</v>
      </c>
      <c r="G244" s="19">
        <v>0.67741935483870963</v>
      </c>
      <c r="I244" s="19">
        <f>F244*H247</f>
        <v>1.62044064388388E-2</v>
      </c>
    </row>
    <row r="245" spans="1:9">
      <c r="C245" s="24" t="s">
        <v>181</v>
      </c>
      <c r="D245" s="24"/>
      <c r="E245" s="19">
        <f>G245*E243</f>
        <v>2.5406451612903225</v>
      </c>
      <c r="F245" s="19">
        <f>E245*(365.25/7)</f>
        <v>132.56723502304146</v>
      </c>
      <c r="G245" s="19">
        <v>0.28387096774193549</v>
      </c>
      <c r="I245" s="19">
        <f>F245*H247</f>
        <v>6.7904179362753064E-3</v>
      </c>
    </row>
    <row r="246" spans="1:9">
      <c r="C246" s="24" t="s">
        <v>182</v>
      </c>
      <c r="D246" s="24"/>
      <c r="E246" s="19">
        <f>G246*E243</f>
        <v>0.28870967741935483</v>
      </c>
      <c r="F246" s="19">
        <f>E246*(365.25/7)</f>
        <v>15.064458525345621</v>
      </c>
      <c r="G246" s="19">
        <v>3.2258064516129031E-2</v>
      </c>
      <c r="I246" s="19">
        <f>F246*H247</f>
        <v>7.7163840184946663E-4</v>
      </c>
    </row>
    <row r="247" spans="1:9">
      <c r="C247" s="24"/>
      <c r="D247" s="34" t="s">
        <v>183</v>
      </c>
      <c r="H247" s="23">
        <f>B550</f>
        <v>5.1222445237656699E-5</v>
      </c>
    </row>
    <row r="248" spans="1:9" s="24" customFormat="1">
      <c r="B248" s="24" t="s">
        <v>36</v>
      </c>
      <c r="D248" s="24" t="s">
        <v>136</v>
      </c>
      <c r="E248" s="24">
        <f>(E251-E237)/2</f>
        <v>8.9499999999999993</v>
      </c>
      <c r="F248" s="19">
        <f>E248*(365.25/7)</f>
        <v>466.99821428571425</v>
      </c>
      <c r="G248" s="24">
        <v>1</v>
      </c>
      <c r="H248" s="25"/>
      <c r="I248" s="24">
        <f>F248*H250</f>
        <v>4.2149344780170246E-2</v>
      </c>
    </row>
    <row r="249" spans="1:9">
      <c r="C249" s="24" t="s">
        <v>36</v>
      </c>
      <c r="D249" s="24"/>
      <c r="E249" s="19" t="s">
        <v>105</v>
      </c>
      <c r="F249" s="19" t="e">
        <f>E249*(365.25/7)</f>
        <v>#VALUE!</v>
      </c>
      <c r="G249" s="19">
        <v>1</v>
      </c>
    </row>
    <row r="250" spans="1:9">
      <c r="C250" s="24"/>
      <c r="D250" s="19" t="s">
        <v>184</v>
      </c>
      <c r="H250" s="23">
        <f>B549</f>
        <v>9.0255901394909502E-5</v>
      </c>
    </row>
    <row r="251" spans="1:9" s="28" customFormat="1">
      <c r="A251" s="28" t="s">
        <v>185</v>
      </c>
      <c r="E251" s="28">
        <f>E31</f>
        <v>25.2</v>
      </c>
      <c r="F251" s="28">
        <f>E251*(365.25/7)</f>
        <v>1314.9</v>
      </c>
      <c r="H251" s="29"/>
      <c r="I251" s="28">
        <f>SUM(I248,I243,I237)</f>
        <v>0.13422862760691945</v>
      </c>
    </row>
    <row r="252" spans="1:9">
      <c r="C252" s="24"/>
      <c r="D252" s="24"/>
      <c r="F252" s="24"/>
    </row>
    <row r="253" spans="1:9" s="24" customFormat="1">
      <c r="A253" s="24" t="s">
        <v>37</v>
      </c>
      <c r="H253" s="25"/>
    </row>
    <row r="254" spans="1:9" s="24" customFormat="1">
      <c r="B254" s="24" t="s">
        <v>38</v>
      </c>
      <c r="E254" s="24">
        <f>E36</f>
        <v>44.1</v>
      </c>
      <c r="F254" s="24">
        <f>E254*(365.25/7)</f>
        <v>2301.0750000000003</v>
      </c>
      <c r="G254" s="24">
        <v>0.96780684104627757</v>
      </c>
      <c r="H254" s="25"/>
      <c r="I254" s="24">
        <f>F254*H259</f>
        <v>0.31785175810084626</v>
      </c>
    </row>
    <row r="255" spans="1:9">
      <c r="C255" s="24" t="s">
        <v>186</v>
      </c>
      <c r="D255" s="24"/>
      <c r="E255" s="19">
        <f>G255*E254</f>
        <v>9.5830985915492963</v>
      </c>
      <c r="F255" s="19">
        <f>E255*(365.25/7)</f>
        <v>500.03239436619725</v>
      </c>
      <c r="G255" s="19">
        <v>0.21730382293762576</v>
      </c>
    </row>
    <row r="256" spans="1:9">
      <c r="C256" s="24" t="s">
        <v>187</v>
      </c>
      <c r="D256" s="24"/>
      <c r="E256" s="19">
        <f>G256*E254</f>
        <v>32.476056338028165</v>
      </c>
      <c r="F256" s="19">
        <f>E256*(365.25/7)</f>
        <v>1694.5542253521126</v>
      </c>
      <c r="G256" s="19">
        <v>0.73641851106639833</v>
      </c>
    </row>
    <row r="257" spans="1:9">
      <c r="C257" s="24" t="s">
        <v>188</v>
      </c>
      <c r="D257" s="24"/>
      <c r="E257" s="19" t="s">
        <v>105</v>
      </c>
      <c r="F257" s="19" t="e">
        <f>E257*(365.25/7)</f>
        <v>#VALUE!</v>
      </c>
      <c r="G257" s="19">
        <v>3.2193158953722434E-2</v>
      </c>
    </row>
    <row r="258" spans="1:9">
      <c r="C258" s="24" t="s">
        <v>189</v>
      </c>
      <c r="D258" s="24"/>
      <c r="E258" s="19">
        <f>G258*E254</f>
        <v>0.62112676056338023</v>
      </c>
      <c r="F258" s="19">
        <f>E258*(365.25/7)</f>
        <v>32.409507042253523</v>
      </c>
      <c r="G258" s="19">
        <v>1.408450704225352E-2</v>
      </c>
    </row>
    <row r="259" spans="1:9">
      <c r="C259" s="24"/>
      <c r="D259" s="31" t="s">
        <v>190</v>
      </c>
      <c r="H259" s="23">
        <f>B481</f>
        <v>1.3813185493773399E-4</v>
      </c>
    </row>
    <row r="260" spans="1:9" s="24" customFormat="1">
      <c r="B260" s="24" t="s">
        <v>39</v>
      </c>
      <c r="E260" s="24">
        <f>E37</f>
        <v>78.599999999999994</v>
      </c>
      <c r="F260" s="24">
        <f>E260*(365.25/7)</f>
        <v>4101.2357142857145</v>
      </c>
      <c r="G260" s="24">
        <v>1</v>
      </c>
      <c r="H260" s="25"/>
      <c r="I260" s="24">
        <f>SUM(I261,I263,I265,I267,I269)</f>
        <v>4.4879610665139875</v>
      </c>
    </row>
    <row r="261" spans="1:9">
      <c r="C261" s="24" t="s">
        <v>191</v>
      </c>
      <c r="D261" s="24"/>
      <c r="E261" s="19">
        <f>G261*E260</f>
        <v>7.166136034732272</v>
      </c>
      <c r="F261" s="19">
        <f>E261*(365.25/7)</f>
        <v>373.91874095513748</v>
      </c>
      <c r="G261" s="19">
        <v>9.1172214182344433E-2</v>
      </c>
      <c r="I261" s="19">
        <f>F261*H262</f>
        <v>5.1650089284115186E-2</v>
      </c>
    </row>
    <row r="262" spans="1:9">
      <c r="C262" s="24"/>
      <c r="D262" s="31" t="s">
        <v>190</v>
      </c>
      <c r="H262" s="23">
        <f>B481</f>
        <v>1.3813185493773399E-4</v>
      </c>
    </row>
    <row r="263" spans="1:9">
      <c r="C263" s="24" t="s">
        <v>192</v>
      </c>
      <c r="D263" s="24"/>
      <c r="E263" s="19">
        <f>G263*E260</f>
        <v>43.679305354558608</v>
      </c>
      <c r="F263" s="19">
        <f>E263*(365.25/7)</f>
        <v>2279.1237543932189</v>
      </c>
      <c r="G263" s="19">
        <v>0.55571635311143275</v>
      </c>
      <c r="I263" s="19">
        <f>F263*H264</f>
        <v>4.1722164254197081</v>
      </c>
    </row>
    <row r="264" spans="1:9">
      <c r="C264" s="24"/>
      <c r="D264" s="19" t="s">
        <v>193</v>
      </c>
      <c r="H264" s="23">
        <f>B511</f>
        <v>1.8306230266686399E-3</v>
      </c>
    </row>
    <row r="265" spans="1:9">
      <c r="C265" s="24" t="s">
        <v>194</v>
      </c>
      <c r="D265" s="24"/>
      <c r="E265" s="19">
        <f>G265*E260</f>
        <v>4.3224312590448619</v>
      </c>
      <c r="F265" s="19">
        <f>E265*(365.25/7)</f>
        <v>225.53828819516227</v>
      </c>
      <c r="G265" s="19">
        <v>5.4992764109985527E-2</v>
      </c>
      <c r="I265" s="19">
        <f>F265*H266</f>
        <v>4.984776347402093E-2</v>
      </c>
    </row>
    <row r="266" spans="1:9">
      <c r="A266" s="19"/>
      <c r="C266" s="24"/>
      <c r="D266" s="34" t="s">
        <v>154</v>
      </c>
      <c r="H266" s="23">
        <f>B473</f>
        <v>2.2101685648552401E-4</v>
      </c>
    </row>
    <row r="267" spans="1:9">
      <c r="A267" s="19"/>
      <c r="C267" s="24" t="s">
        <v>195</v>
      </c>
      <c r="D267" s="24"/>
      <c r="E267" s="19">
        <f>G267*E260</f>
        <v>10.578581765557164</v>
      </c>
      <c r="F267" s="19">
        <f>E267*(365.25/7)</f>
        <v>551.97528426710778</v>
      </c>
      <c r="G267" s="19">
        <v>0.13458755426917512</v>
      </c>
      <c r="I267" s="19">
        <f>F267*H268</f>
        <v>5.8867397117342062E-2</v>
      </c>
    </row>
    <row r="268" spans="1:9">
      <c r="A268" s="19"/>
      <c r="C268" s="24"/>
      <c r="D268" s="34" t="s">
        <v>139</v>
      </c>
      <c r="H268" s="23">
        <f>B555</f>
        <v>1.06648610536075E-4</v>
      </c>
    </row>
    <row r="269" spans="1:9">
      <c r="A269" s="19"/>
      <c r="C269" s="24" t="s">
        <v>196</v>
      </c>
      <c r="D269" s="24"/>
      <c r="E269" s="19">
        <f>G269*E260</f>
        <v>12.853545586107092</v>
      </c>
      <c r="F269" s="19">
        <f>E269*(365.25/7)</f>
        <v>670.67964647508791</v>
      </c>
      <c r="G269" s="19">
        <v>0.16353111432706224</v>
      </c>
      <c r="I269" s="19">
        <f>F269*H270</f>
        <v>0.15537939121880109</v>
      </c>
    </row>
    <row r="270" spans="1:9">
      <c r="A270" s="19"/>
      <c r="C270" s="24"/>
      <c r="D270" s="34" t="s">
        <v>197</v>
      </c>
      <c r="H270" s="23">
        <f>B516</f>
        <v>2.3167452901759201E-4</v>
      </c>
    </row>
    <row r="271" spans="1:9" s="24" customFormat="1">
      <c r="B271" s="24" t="s">
        <v>40</v>
      </c>
      <c r="E271" s="24">
        <f>E38</f>
        <v>25.7</v>
      </c>
      <c r="F271" s="24">
        <f>E271*(365.25/7)</f>
        <v>1340.9892857142856</v>
      </c>
      <c r="G271" s="24">
        <v>1.0047169811320757</v>
      </c>
      <c r="H271" s="25"/>
      <c r="I271" s="24">
        <f>SUM(I272,I274,I276,I278,I280,I282,I287)</f>
        <v>1.2196587388789213</v>
      </c>
    </row>
    <row r="272" spans="1:9">
      <c r="A272" s="19"/>
      <c r="C272" s="24" t="s">
        <v>198</v>
      </c>
      <c r="D272" s="24"/>
      <c r="E272" s="19">
        <f>G272*E271</f>
        <v>0.60613207547169812</v>
      </c>
      <c r="F272" s="19">
        <f>E272*(365.25/7)</f>
        <v>31.62710579514825</v>
      </c>
      <c r="G272" s="19">
        <v>2.358490566037736E-2</v>
      </c>
      <c r="I272" s="19">
        <f>F272*H273</f>
        <v>5.2756542508842832E-2</v>
      </c>
    </row>
    <row r="273" spans="1:9">
      <c r="A273" s="19"/>
      <c r="C273" s="24"/>
      <c r="D273" s="3" t="s">
        <v>199</v>
      </c>
      <c r="H273" s="23">
        <f>B512</f>
        <v>1.6680799960183501E-3</v>
      </c>
    </row>
    <row r="274" spans="1:9">
      <c r="A274" s="19"/>
      <c r="C274" s="24" t="s">
        <v>200</v>
      </c>
      <c r="D274" s="24"/>
      <c r="E274" s="19">
        <f>G274*E271</f>
        <v>4.1216981132075468</v>
      </c>
      <c r="F274" s="19">
        <f>E274*(365.25/7)</f>
        <v>215.06431940700807</v>
      </c>
      <c r="G274" s="19">
        <v>0.16037735849056603</v>
      </c>
      <c r="I274" s="19">
        <f>F274*H275</f>
        <v>0.39370169532128824</v>
      </c>
    </row>
    <row r="275" spans="1:9">
      <c r="A275" s="19"/>
      <c r="C275" s="24"/>
      <c r="D275" s="31" t="s">
        <v>193</v>
      </c>
      <c r="H275" s="23">
        <f>B511</f>
        <v>1.8306230266686399E-3</v>
      </c>
    </row>
    <row r="276" spans="1:9">
      <c r="A276" s="19"/>
      <c r="C276" s="24" t="s">
        <v>201</v>
      </c>
      <c r="D276" s="24"/>
      <c r="E276" s="19">
        <f>G276*E271</f>
        <v>2.3033018867924526</v>
      </c>
      <c r="F276" s="19">
        <f>E276*(365.25/7)</f>
        <v>120.18300202156334</v>
      </c>
      <c r="G276" s="19">
        <v>8.9622641509433956E-2</v>
      </c>
      <c r="I276" s="19">
        <f>F276*H277</f>
        <v>9.9943655106700308E-2</v>
      </c>
    </row>
    <row r="277" spans="1:9">
      <c r="A277" s="19"/>
      <c r="C277" s="24"/>
      <c r="D277" s="3" t="s">
        <v>202</v>
      </c>
      <c r="H277" s="23">
        <f>B514</f>
        <v>8.3159559526369898E-4</v>
      </c>
    </row>
    <row r="278" spans="1:9">
      <c r="A278" s="19"/>
      <c r="C278" s="24" t="s">
        <v>203</v>
      </c>
      <c r="D278" s="24"/>
      <c r="E278" s="19">
        <f>G278*E271</f>
        <v>13.941037735849058</v>
      </c>
      <c r="F278" s="19">
        <f>E278*(365.25/7)</f>
        <v>727.4234332884098</v>
      </c>
      <c r="G278" s="19">
        <v>0.54245283018867929</v>
      </c>
      <c r="I278" s="19">
        <f>F278*H279</f>
        <v>0.60492212301423876</v>
      </c>
    </row>
    <row r="279" spans="1:9">
      <c r="A279" s="19"/>
      <c r="C279" s="24"/>
      <c r="D279" s="3" t="s">
        <v>202</v>
      </c>
      <c r="H279" s="23">
        <f>B514</f>
        <v>8.3159559526369898E-4</v>
      </c>
    </row>
    <row r="280" spans="1:9">
      <c r="A280" s="19"/>
      <c r="C280" s="24" t="s">
        <v>204</v>
      </c>
      <c r="D280" s="24"/>
      <c r="E280" s="19">
        <f>G280*E271</f>
        <v>0.60613207547169812</v>
      </c>
      <c r="F280" s="19">
        <f>E280*(365.25/7)</f>
        <v>31.62710579514825</v>
      </c>
      <c r="G280" s="19">
        <v>2.358490566037736E-2</v>
      </c>
      <c r="I280" s="19">
        <f>F280*H281</f>
        <v>1.7044359052887488E-2</v>
      </c>
    </row>
    <row r="281" spans="1:9">
      <c r="A281" s="19"/>
      <c r="C281" s="24"/>
      <c r="D281" s="3" t="s">
        <v>205</v>
      </c>
      <c r="H281" s="23">
        <f>B513</f>
        <v>5.3891618042085205E-4</v>
      </c>
    </row>
    <row r="282" spans="1:9">
      <c r="C282" s="24" t="s">
        <v>206</v>
      </c>
      <c r="D282" s="24"/>
      <c r="E282" s="19" t="s">
        <v>105</v>
      </c>
      <c r="F282" s="19" t="e">
        <f>E282*(365.25/7)</f>
        <v>#VALUE!</v>
      </c>
      <c r="G282" s="19">
        <v>-4.7169811320757482E-3</v>
      </c>
      <c r="I282" s="19">
        <v>0</v>
      </c>
    </row>
    <row r="283" spans="1:9">
      <c r="C283" s="24"/>
      <c r="D283" s="1" t="s">
        <v>193</v>
      </c>
    </row>
    <row r="284" spans="1:9">
      <c r="C284" s="24"/>
      <c r="D284" s="1" t="s">
        <v>199</v>
      </c>
    </row>
    <row r="285" spans="1:9">
      <c r="C285" s="24"/>
      <c r="D285" s="1" t="s">
        <v>205</v>
      </c>
    </row>
    <row r="286" spans="1:9">
      <c r="C286" s="24"/>
      <c r="D286" s="1" t="s">
        <v>202</v>
      </c>
    </row>
    <row r="287" spans="1:9">
      <c r="C287" s="24" t="s">
        <v>207</v>
      </c>
      <c r="D287" s="24"/>
      <c r="E287" s="19">
        <f>G287*E271</f>
        <v>4.242924528301887</v>
      </c>
      <c r="F287" s="19">
        <f>E287*(365.25/7)</f>
        <v>221.38974056603774</v>
      </c>
      <c r="G287" s="19">
        <v>0.16509433962264153</v>
      </c>
      <c r="I287" s="19">
        <f>F287*H288</f>
        <v>5.1290363874963676E-2</v>
      </c>
    </row>
    <row r="288" spans="1:9">
      <c r="C288" s="24"/>
      <c r="D288" s="34" t="s">
        <v>197</v>
      </c>
      <c r="H288" s="23">
        <f>B516</f>
        <v>2.3167452901759201E-4</v>
      </c>
    </row>
    <row r="289" spans="1:9" s="28" customFormat="1">
      <c r="A289" s="28" t="s">
        <v>208</v>
      </c>
      <c r="E289" s="28">
        <f>E35</f>
        <v>148.4</v>
      </c>
      <c r="F289" s="28">
        <f>E289*(365.25/7)</f>
        <v>7743.3</v>
      </c>
      <c r="H289" s="29"/>
      <c r="I289" s="28">
        <f>SUM(I254,I260,I271)</f>
        <v>6.0254715634937552</v>
      </c>
    </row>
    <row r="290" spans="1:9">
      <c r="C290" s="24"/>
      <c r="D290" s="24"/>
      <c r="F290" s="24"/>
    </row>
    <row r="291" spans="1:9" s="24" customFormat="1">
      <c r="A291" s="24" t="s">
        <v>41</v>
      </c>
      <c r="H291" s="25"/>
    </row>
    <row r="292" spans="1:9" s="24" customFormat="1">
      <c r="B292" s="24" t="s">
        <v>42</v>
      </c>
      <c r="E292" s="24">
        <f>E40</f>
        <v>1.8</v>
      </c>
      <c r="F292" s="24">
        <f>E292*(365.25/7)</f>
        <v>93.921428571428578</v>
      </c>
      <c r="G292" s="24">
        <v>1</v>
      </c>
      <c r="H292" s="25"/>
      <c r="I292" s="24">
        <f>F292*H294</f>
        <v>2.1229549559346774E-2</v>
      </c>
    </row>
    <row r="293" spans="1:9">
      <c r="C293" s="24" t="s">
        <v>42</v>
      </c>
      <c r="D293" s="24"/>
      <c r="E293" s="19">
        <f>G293*E292</f>
        <v>1.8</v>
      </c>
      <c r="F293" s="19">
        <f>E293*(365.25/7)</f>
        <v>93.921428571428578</v>
      </c>
      <c r="G293" s="19">
        <v>1</v>
      </c>
    </row>
    <row r="294" spans="1:9">
      <c r="C294" s="24"/>
      <c r="D294" s="3" t="s">
        <v>209</v>
      </c>
      <c r="H294" s="23">
        <f>B515</f>
        <v>2.26035207111457E-4</v>
      </c>
    </row>
    <row r="295" spans="1:9" s="24" customFormat="1">
      <c r="B295" s="24" t="s">
        <v>43</v>
      </c>
      <c r="D295" s="24" t="s">
        <v>136</v>
      </c>
      <c r="E295" s="24">
        <f>E301-SUM(E298,E292)</f>
        <v>0.39999999999999858</v>
      </c>
      <c r="F295" s="24">
        <f>E295*(365.25/7)</f>
        <v>20.871428571428499</v>
      </c>
      <c r="G295" s="24">
        <v>1</v>
      </c>
      <c r="H295" s="25"/>
      <c r="I295" s="24">
        <f>F295*H297</f>
        <v>3.8858277361537956E-3</v>
      </c>
    </row>
    <row r="296" spans="1:9">
      <c r="C296" s="24" t="s">
        <v>43</v>
      </c>
      <c r="D296" s="24"/>
      <c r="E296" s="19">
        <f>G296*E295</f>
        <v>0.39999999999999858</v>
      </c>
      <c r="F296" s="19">
        <f>E296*(365.25/7)</f>
        <v>20.871428571428499</v>
      </c>
      <c r="G296" s="19">
        <v>1</v>
      </c>
    </row>
    <row r="297" spans="1:9">
      <c r="C297" s="24"/>
      <c r="D297" s="34" t="s">
        <v>165</v>
      </c>
      <c r="H297" s="23">
        <f>B482</f>
        <v>1.86179289206548E-4</v>
      </c>
    </row>
    <row r="298" spans="1:9" s="24" customFormat="1">
      <c r="B298" s="24" t="s">
        <v>44</v>
      </c>
      <c r="E298" s="24">
        <f>E42</f>
        <v>30.6</v>
      </c>
      <c r="F298" s="24">
        <f>E298*(365.25/7)</f>
        <v>1596.6642857142858</v>
      </c>
      <c r="G298" s="24">
        <v>1</v>
      </c>
      <c r="H298" s="25"/>
      <c r="I298" s="24">
        <f>F298*H300</f>
        <v>7.1237261999407678E-2</v>
      </c>
    </row>
    <row r="299" spans="1:9">
      <c r="C299" s="24" t="s">
        <v>44</v>
      </c>
      <c r="D299" s="24"/>
      <c r="E299" s="19">
        <f>G299*E298</f>
        <v>30.6</v>
      </c>
      <c r="F299" s="19">
        <f>E299*(365.25/7)</f>
        <v>1596.6642857142858</v>
      </c>
      <c r="G299" s="19">
        <v>1</v>
      </c>
    </row>
    <row r="300" spans="1:9">
      <c r="C300" s="24"/>
      <c r="D300" s="34" t="s">
        <v>210</v>
      </c>
      <c r="H300" s="23">
        <f>B521</f>
        <v>4.4616305779983597E-5</v>
      </c>
    </row>
    <row r="301" spans="1:9" s="28" customFormat="1">
      <c r="A301" s="28" t="s">
        <v>211</v>
      </c>
      <c r="E301" s="28">
        <f>E39</f>
        <v>32.799999999999997</v>
      </c>
      <c r="F301" s="28">
        <f>E301*(365.25/7)</f>
        <v>1711.4571428571428</v>
      </c>
      <c r="H301" s="29"/>
      <c r="I301" s="28">
        <f>SUM(I292,I295,I298)</f>
        <v>9.6352639294908254E-2</v>
      </c>
    </row>
    <row r="302" spans="1:9">
      <c r="C302" s="24"/>
      <c r="D302" s="24"/>
      <c r="F302" s="24"/>
    </row>
    <row r="303" spans="1:9" s="24" customFormat="1">
      <c r="A303" s="24" t="s">
        <v>45</v>
      </c>
      <c r="H303" s="25"/>
    </row>
    <row r="304" spans="1:9" s="24" customFormat="1">
      <c r="B304" s="24" t="s">
        <v>46</v>
      </c>
      <c r="E304" s="24">
        <f>E44</f>
        <v>15.2</v>
      </c>
      <c r="F304" s="24">
        <f>E304*(365.25/7)</f>
        <v>793.11428571428576</v>
      </c>
      <c r="G304" s="24">
        <v>1.0000000000000002</v>
      </c>
      <c r="H304" s="25"/>
      <c r="I304" s="24">
        <f>SUM(I305,I306,I307,I309)</f>
        <v>0.14632884304272986</v>
      </c>
    </row>
    <row r="305" spans="1:9">
      <c r="C305" s="24" t="s">
        <v>212</v>
      </c>
      <c r="D305" s="24"/>
      <c r="E305" s="19">
        <f>G305*E304</f>
        <v>7.7070422535211263</v>
      </c>
      <c r="F305" s="19">
        <f>E305*(365.25/7)</f>
        <v>402.14245472837018</v>
      </c>
      <c r="G305" s="19">
        <v>0.50704225352112675</v>
      </c>
      <c r="I305" s="19">
        <f>F305*H308</f>
        <v>7.4870596381104368E-2</v>
      </c>
    </row>
    <row r="306" spans="1:9">
      <c r="C306" s="24" t="s">
        <v>213</v>
      </c>
      <c r="D306" s="24"/>
      <c r="E306" s="19">
        <f>G306*E304</f>
        <v>3.9605633802816906</v>
      </c>
      <c r="F306" s="19">
        <f>E306*(365.25/7)</f>
        <v>206.65653923541251</v>
      </c>
      <c r="G306" s="19">
        <v>0.26056338028169018</v>
      </c>
      <c r="I306" s="19">
        <f>F306*H308</f>
        <v>3.8475167584734196E-2</v>
      </c>
    </row>
    <row r="307" spans="1:9">
      <c r="C307" s="24" t="s">
        <v>214</v>
      </c>
      <c r="D307" s="24"/>
      <c r="E307" s="19">
        <f>G307*E304</f>
        <v>3.211267605633803</v>
      </c>
      <c r="F307" s="19">
        <f>E307*(365.25/7)</f>
        <v>167.55935613682095</v>
      </c>
      <c r="G307" s="19">
        <v>0.21126760563380284</v>
      </c>
      <c r="I307" s="19">
        <f>F307*H308</f>
        <v>3.1196081825460163E-2</v>
      </c>
    </row>
    <row r="308" spans="1:9">
      <c r="C308" s="24"/>
      <c r="D308" s="34" t="s">
        <v>165</v>
      </c>
      <c r="H308" s="23">
        <f>B482</f>
        <v>1.86179289206548E-4</v>
      </c>
    </row>
    <row r="309" spans="1:9">
      <c r="C309" s="24" t="s">
        <v>215</v>
      </c>
      <c r="D309" s="24"/>
      <c r="E309" s="19">
        <f>G309*E304</f>
        <v>0.32112676056338024</v>
      </c>
      <c r="F309" s="19">
        <f>E309*(365.25/7)</f>
        <v>16.755935613682091</v>
      </c>
      <c r="G309" s="19">
        <v>2.1126760563380281E-2</v>
      </c>
      <c r="I309" s="19">
        <f>F309*H310</f>
        <v>1.7869972514311301E-3</v>
      </c>
    </row>
    <row r="310" spans="1:9">
      <c r="C310" s="24"/>
      <c r="D310" s="34" t="s">
        <v>139</v>
      </c>
      <c r="H310" s="23">
        <f>B555</f>
        <v>1.06648610536075E-4</v>
      </c>
    </row>
    <row r="311" spans="1:9" s="24" customFormat="1">
      <c r="B311" s="24" t="s">
        <v>47</v>
      </c>
      <c r="E311" s="24">
        <f>(E346-SUM(E343,E337,E331,E322,E314,E304))/2</f>
        <v>10.749999999999993</v>
      </c>
      <c r="F311" s="24">
        <f>E311*(365.25/7)</f>
        <v>560.91964285714255</v>
      </c>
      <c r="G311" s="24">
        <v>1</v>
      </c>
      <c r="H311" s="25"/>
      <c r="I311" s="24">
        <f>E311*H313</f>
        <v>1.8812959979597945E-3</v>
      </c>
    </row>
    <row r="312" spans="1:9">
      <c r="C312" s="24" t="s">
        <v>47</v>
      </c>
      <c r="D312" s="24"/>
      <c r="E312" s="19" t="s">
        <v>105</v>
      </c>
      <c r="F312" s="19" t="e">
        <f>E312*(365.25/7)</f>
        <v>#VALUE!</v>
      </c>
      <c r="G312" s="19">
        <v>1</v>
      </c>
    </row>
    <row r="313" spans="1:9">
      <c r="C313" s="34"/>
      <c r="D313" s="34" t="s">
        <v>169</v>
      </c>
      <c r="H313" s="23">
        <f>B485</f>
        <v>1.7500427887998099E-4</v>
      </c>
    </row>
    <row r="314" spans="1:9" s="24" customFormat="1">
      <c r="B314" s="24" t="s">
        <v>48</v>
      </c>
      <c r="E314" s="24">
        <f>E46</f>
        <v>18.100000000000001</v>
      </c>
      <c r="F314" s="24">
        <f>E314*(365.25/7)</f>
        <v>944.43214285714294</v>
      </c>
      <c r="G314" s="24">
        <v>1.0050251256281406</v>
      </c>
      <c r="H314" s="25"/>
      <c r="I314" s="24">
        <f>SUM(I315,I316,I318,I320)</f>
        <v>0.23975422724475037</v>
      </c>
    </row>
    <row r="315" spans="1:9">
      <c r="A315" s="19"/>
      <c r="C315" s="24" t="s">
        <v>216</v>
      </c>
      <c r="D315" s="24"/>
      <c r="E315" s="19">
        <f>G315*E314</f>
        <v>3.8201005025125636</v>
      </c>
      <c r="F315" s="19">
        <f>E315*(365.25/7)</f>
        <v>199.32738693467343</v>
      </c>
      <c r="G315" s="19">
        <v>0.21105527638190957</v>
      </c>
      <c r="I315" s="19">
        <f>F315*H317</f>
        <v>3.4883145611533467E-2</v>
      </c>
    </row>
    <row r="316" spans="1:9">
      <c r="A316" s="19"/>
      <c r="C316" s="24" t="s">
        <v>217</v>
      </c>
      <c r="D316" s="24"/>
      <c r="E316" s="19">
        <f>G316*E314</f>
        <v>4.0929648241206031</v>
      </c>
      <c r="F316" s="19">
        <f>E316*(365.25/7)</f>
        <v>213.56505743000719</v>
      </c>
      <c r="G316" s="19">
        <v>0.22613065326633167</v>
      </c>
      <c r="I316" s="19">
        <f>F316*H317</f>
        <v>3.7374798869500132E-2</v>
      </c>
    </row>
    <row r="317" spans="1:9">
      <c r="A317" s="19"/>
      <c r="D317" s="34" t="s">
        <v>169</v>
      </c>
      <c r="H317" s="23">
        <f>B485</f>
        <v>1.7500427887998099E-4</v>
      </c>
    </row>
    <row r="318" spans="1:9">
      <c r="A318" s="19"/>
      <c r="C318" s="24" t="s">
        <v>218</v>
      </c>
      <c r="D318" s="24"/>
      <c r="E318" s="19">
        <f>G318*E314</f>
        <v>5.0934673366834176</v>
      </c>
      <c r="F318" s="19">
        <f>E318*(365.25/7)</f>
        <v>265.76984924623122</v>
      </c>
      <c r="G318" s="19">
        <v>0.28140703517587939</v>
      </c>
      <c r="I318" s="19">
        <f>F318*H319</f>
        <v>0.12015487086234994</v>
      </c>
    </row>
    <row r="319" spans="1:9">
      <c r="A319" s="19"/>
      <c r="D319" s="3" t="s">
        <v>219</v>
      </c>
      <c r="H319" s="23">
        <f>B475</f>
        <v>4.5210121164281699E-4</v>
      </c>
    </row>
    <row r="320" spans="1:9">
      <c r="A320" s="19"/>
      <c r="C320" s="24" t="s">
        <v>220</v>
      </c>
      <c r="D320" s="24"/>
      <c r="E320" s="19">
        <f>G320*E314</f>
        <v>5.1844221105527648</v>
      </c>
      <c r="F320" s="19">
        <f>E320*(365.25/7)</f>
        <v>270.51573941134251</v>
      </c>
      <c r="G320" s="19">
        <v>0.28643216080402012</v>
      </c>
      <c r="I320" s="19">
        <f>F320*H321</f>
        <v>4.7341411901366849E-2</v>
      </c>
    </row>
    <row r="321" spans="1:9">
      <c r="A321" s="19"/>
      <c r="C321" s="34"/>
      <c r="D321" s="34" t="s">
        <v>169</v>
      </c>
      <c r="H321" s="23">
        <f>B485</f>
        <v>1.7500427887998099E-4</v>
      </c>
    </row>
    <row r="322" spans="1:9" s="24" customFormat="1">
      <c r="B322" s="24" t="s">
        <v>49</v>
      </c>
      <c r="E322" s="24">
        <f>E47</f>
        <v>33.700000000000003</v>
      </c>
      <c r="F322" s="24">
        <f>E322*(365.25/7)</f>
        <v>1758.4178571428574</v>
      </c>
      <c r="G322" s="24">
        <v>1.0000000000000002</v>
      </c>
      <c r="H322" s="25"/>
      <c r="I322" s="24">
        <f>SUM(I323,I325,I327,I329)</f>
        <v>0.16588017448863152</v>
      </c>
    </row>
    <row r="323" spans="1:9">
      <c r="A323" s="19"/>
      <c r="C323" s="24" t="s">
        <v>221</v>
      </c>
      <c r="D323" s="24"/>
      <c r="E323" s="19">
        <f>G323*E322</f>
        <v>9.3212765957446813</v>
      </c>
      <c r="F323" s="19">
        <f>E323*(365.25/7)</f>
        <v>486.37089665653497</v>
      </c>
      <c r="G323" s="19">
        <v>0.27659574468085107</v>
      </c>
      <c r="I323" s="19">
        <f>F323*H324</f>
        <v>7.2470256756607454E-2</v>
      </c>
    </row>
    <row r="324" spans="1:9">
      <c r="A324" s="19"/>
      <c r="D324" s="3" t="s">
        <v>222</v>
      </c>
      <c r="H324" s="23">
        <f>B553</f>
        <v>1.49002041970008E-4</v>
      </c>
    </row>
    <row r="325" spans="1:9">
      <c r="A325" s="19"/>
      <c r="C325" s="24" t="s">
        <v>223</v>
      </c>
      <c r="D325" s="24"/>
      <c r="E325" s="19">
        <f>G325*E322</f>
        <v>17.413373860182372</v>
      </c>
      <c r="F325" s="19">
        <f>E325*(365.25/7)</f>
        <v>908.60497177594448</v>
      </c>
      <c r="G325" s="19">
        <v>0.51671732522796354</v>
      </c>
      <c r="I325" s="19">
        <f>F325*H326</f>
        <v>7.1158679349342335E-2</v>
      </c>
    </row>
    <row r="326" spans="1:9">
      <c r="A326" s="19"/>
      <c r="D326" s="3" t="s">
        <v>224</v>
      </c>
      <c r="H326" s="23">
        <f>B552</f>
        <v>7.83164098367817E-5</v>
      </c>
    </row>
    <row r="327" spans="1:9">
      <c r="A327" s="19"/>
      <c r="C327" s="24" t="s">
        <v>225</v>
      </c>
      <c r="D327" s="24"/>
      <c r="E327" s="19">
        <f>G327*E322</f>
        <v>2.3559270516717326</v>
      </c>
      <c r="F327" s="19">
        <f>E327*(365.25/7)</f>
        <v>122.9289079461572</v>
      </c>
      <c r="G327" s="19">
        <v>6.9908814589665649E-2</v>
      </c>
      <c r="I327" s="19">
        <f>F327*H328</f>
        <v>9.4647213813163541E-3</v>
      </c>
    </row>
    <row r="328" spans="1:9">
      <c r="A328" s="19"/>
      <c r="D328" s="3" t="s">
        <v>226</v>
      </c>
      <c r="H328" s="23">
        <f>B536</f>
        <v>7.6993455318596804E-5</v>
      </c>
    </row>
    <row r="329" spans="1:9">
      <c r="A329" s="19"/>
      <c r="C329" s="24" t="s">
        <v>227</v>
      </c>
      <c r="D329" s="24"/>
      <c r="E329" s="19">
        <f>G329*E322</f>
        <v>4.609422492401217</v>
      </c>
      <c r="F329" s="19">
        <f>E329*(365.25/7)</f>
        <v>240.51308076422066</v>
      </c>
      <c r="G329" s="19">
        <v>0.13677811550151978</v>
      </c>
      <c r="I329" s="19">
        <f>F329*H330</f>
        <v>1.2786517001365389E-2</v>
      </c>
    </row>
    <row r="330" spans="1:9">
      <c r="A330" s="19"/>
      <c r="D330" s="3" t="s">
        <v>228</v>
      </c>
      <c r="H330" s="23">
        <f>B554</f>
        <v>5.3163499302144998E-5</v>
      </c>
    </row>
    <row r="331" spans="1:9" s="24" customFormat="1">
      <c r="B331" s="24" t="s">
        <v>229</v>
      </c>
      <c r="E331" s="24">
        <f>E48</f>
        <v>9.3000000000000007</v>
      </c>
      <c r="F331" s="24">
        <f>E331*(365.25/7)</f>
        <v>485.26071428571436</v>
      </c>
      <c r="G331" s="24">
        <v>1.0098039215686276</v>
      </c>
      <c r="H331" s="25"/>
      <c r="I331" s="24">
        <f>SUM(I332:I334,I335)</f>
        <v>0.20791211202003018</v>
      </c>
    </row>
    <row r="332" spans="1:9">
      <c r="A332" s="19"/>
      <c r="C332" s="24" t="s">
        <v>230</v>
      </c>
      <c r="D332" s="24"/>
      <c r="E332" s="19">
        <f>G332*E331</f>
        <v>3.0088235294117651</v>
      </c>
      <c r="F332" s="19">
        <f>E332*(365.25/7)</f>
        <v>156.99611344537817</v>
      </c>
      <c r="G332" s="19">
        <v>0.3235294117647059</v>
      </c>
      <c r="I332" s="19">
        <f>F332*$H$336</f>
        <v>6.6612618414184421E-2</v>
      </c>
    </row>
    <row r="333" spans="1:9">
      <c r="A333" s="19"/>
      <c r="C333" s="24" t="s">
        <v>231</v>
      </c>
      <c r="D333" s="24"/>
      <c r="E333" s="19">
        <f>G333*E331</f>
        <v>3.0088235294117651</v>
      </c>
      <c r="F333" s="19">
        <f>E333*(365.25/7)</f>
        <v>156.99611344537817</v>
      </c>
      <c r="G333" s="19">
        <v>0.3235294117647059</v>
      </c>
      <c r="I333" s="19">
        <f>F333*$H$336</f>
        <v>6.6612618414184421E-2</v>
      </c>
    </row>
    <row r="334" spans="1:9">
      <c r="A334" s="19"/>
      <c r="C334" s="24" t="s">
        <v>232</v>
      </c>
      <c r="D334" s="24"/>
      <c r="E334" s="19">
        <f>G334*E331</f>
        <v>1.0029411764705884</v>
      </c>
      <c r="F334" s="19">
        <f>E334*(365.25/7)</f>
        <v>52.332037815126064</v>
      </c>
      <c r="G334" s="19">
        <v>0.10784313725490198</v>
      </c>
      <c r="I334" s="19">
        <f>F334*$H$336</f>
        <v>2.2204206138061476E-2</v>
      </c>
    </row>
    <row r="335" spans="1:9">
      <c r="A335" s="19"/>
      <c r="C335" s="24" t="s">
        <v>233</v>
      </c>
      <c r="D335" s="24"/>
      <c r="E335" s="19">
        <f>G335*E331</f>
        <v>2.3705882352941181</v>
      </c>
      <c r="F335" s="19">
        <f>E335*(365.25/7)</f>
        <v>123.69390756302523</v>
      </c>
      <c r="G335" s="19">
        <v>0.25490196078431376</v>
      </c>
      <c r="I335" s="19">
        <f>F335*$H$336</f>
        <v>5.2482669053599842E-2</v>
      </c>
    </row>
    <row r="336" spans="1:9">
      <c r="A336" s="19"/>
      <c r="C336" s="24"/>
      <c r="D336" s="34" t="s">
        <v>234</v>
      </c>
      <c r="H336" s="23">
        <f>B471</f>
        <v>4.2429469718917702E-4</v>
      </c>
    </row>
    <row r="337" spans="1:9" s="24" customFormat="1">
      <c r="B337" s="24" t="s">
        <v>51</v>
      </c>
      <c r="E337" s="24">
        <f>E49</f>
        <v>7.1</v>
      </c>
      <c r="F337" s="24">
        <f>E337*(365.25/7)</f>
        <v>370.46785714285716</v>
      </c>
      <c r="G337" s="24">
        <v>1</v>
      </c>
      <c r="H337" s="25"/>
      <c r="I337" s="24">
        <f>F337*H339</f>
        <v>7.4418918857112548E-2</v>
      </c>
    </row>
    <row r="338" spans="1:9">
      <c r="A338" s="19"/>
      <c r="C338" s="24" t="s">
        <v>51</v>
      </c>
      <c r="D338" s="24"/>
      <c r="E338" s="19">
        <f>G338*E337</f>
        <v>7.1</v>
      </c>
      <c r="F338" s="19">
        <f>E338*(365.25/7)</f>
        <v>370.46785714285716</v>
      </c>
      <c r="G338" s="19">
        <v>1</v>
      </c>
    </row>
    <row r="339" spans="1:9">
      <c r="A339" s="19"/>
      <c r="C339" s="24"/>
      <c r="D339" s="34" t="s">
        <v>235</v>
      </c>
      <c r="H339" s="23">
        <f>B509</f>
        <v>2.0087820690045899E-4</v>
      </c>
    </row>
    <row r="340" spans="1:9" s="24" customFormat="1">
      <c r="B340" s="24" t="s">
        <v>52</v>
      </c>
      <c r="E340" s="24">
        <f>(E346-SUM(E343,E337,E331,E322,E314,E304))/2</f>
        <v>10.749999999999993</v>
      </c>
      <c r="F340" s="24">
        <f>E340*(365.25/7)</f>
        <v>560.91964285714255</v>
      </c>
      <c r="G340" s="24">
        <v>1</v>
      </c>
      <c r="H340" s="25"/>
      <c r="I340" s="24">
        <f>F340*H342</f>
        <v>0.11267653207238865</v>
      </c>
    </row>
    <row r="341" spans="1:9">
      <c r="A341" s="19"/>
      <c r="C341" s="24" t="s">
        <v>52</v>
      </c>
      <c r="D341" s="24"/>
      <c r="E341" s="19">
        <f>G341*E340</f>
        <v>10.749999999999993</v>
      </c>
      <c r="F341" s="19">
        <f>E341*(365.25/7)</f>
        <v>560.91964285714255</v>
      </c>
      <c r="G341" s="19">
        <v>1</v>
      </c>
    </row>
    <row r="342" spans="1:9">
      <c r="A342" s="19"/>
      <c r="C342" s="24"/>
      <c r="D342" s="34" t="s">
        <v>235</v>
      </c>
      <c r="H342" s="23">
        <f>B509</f>
        <v>2.0087820690045899E-4</v>
      </c>
    </row>
    <row r="343" spans="1:9" s="24" customFormat="1">
      <c r="B343" s="24" t="s">
        <v>53</v>
      </c>
      <c r="E343" s="24">
        <f>E51</f>
        <v>2.6</v>
      </c>
      <c r="F343" s="24">
        <f>E343*(365.25/7)</f>
        <v>135.66428571428571</v>
      </c>
      <c r="G343" s="24">
        <v>1</v>
      </c>
      <c r="H343" s="25"/>
      <c r="I343" s="24">
        <f>F343*H345</f>
        <v>2.7251998454717267E-2</v>
      </c>
    </row>
    <row r="344" spans="1:9">
      <c r="A344" s="19"/>
      <c r="C344" s="24" t="s">
        <v>53</v>
      </c>
      <c r="D344" s="24"/>
      <c r="E344" s="19">
        <f>G344*E343</f>
        <v>2.6</v>
      </c>
      <c r="F344" s="19">
        <f>E344*(365.25/7)</f>
        <v>135.66428571428571</v>
      </c>
      <c r="G344" s="19">
        <v>1</v>
      </c>
    </row>
    <row r="345" spans="1:9">
      <c r="A345" s="19"/>
      <c r="C345" s="24"/>
      <c r="D345" s="34" t="s">
        <v>235</v>
      </c>
      <c r="H345" s="23">
        <f>B509</f>
        <v>2.0087820690045899E-4</v>
      </c>
    </row>
    <row r="346" spans="1:9" s="28" customFormat="1">
      <c r="A346" s="28" t="s">
        <v>236</v>
      </c>
      <c r="E346" s="28">
        <f>E43</f>
        <v>107.5</v>
      </c>
      <c r="F346" s="28">
        <f>E346*(365.25/7)</f>
        <v>5609.1964285714284</v>
      </c>
      <c r="H346" s="29"/>
      <c r="I346" s="28">
        <f>SUM(I304,I311,I314,I322,I331,I337,I340,I343)</f>
        <v>0.97610410217832011</v>
      </c>
    </row>
    <row r="347" spans="1:9">
      <c r="C347" s="24"/>
      <c r="D347" s="24"/>
      <c r="F347" s="24"/>
    </row>
    <row r="348" spans="1:9" s="24" customFormat="1">
      <c r="A348" s="24" t="s">
        <v>54</v>
      </c>
      <c r="H348" s="25"/>
    </row>
    <row r="349" spans="1:9" s="24" customFormat="1">
      <c r="B349" s="24" t="s">
        <v>237</v>
      </c>
      <c r="E349" s="24">
        <v>0</v>
      </c>
      <c r="F349" s="24">
        <f>E349*(365.25/7)</f>
        <v>0</v>
      </c>
      <c r="G349" s="24">
        <v>1</v>
      </c>
      <c r="H349" s="25"/>
      <c r="I349" s="24">
        <f>F349*H351</f>
        <v>0</v>
      </c>
    </row>
    <row r="350" spans="1:9">
      <c r="C350" s="24" t="s">
        <v>237</v>
      </c>
      <c r="D350" s="24"/>
      <c r="E350" s="19">
        <f>G350*E349</f>
        <v>0</v>
      </c>
      <c r="F350" s="19">
        <f>E350*(365.25/7)</f>
        <v>0</v>
      </c>
      <c r="G350" s="19">
        <v>1</v>
      </c>
    </row>
    <row r="351" spans="1:9">
      <c r="C351" s="24"/>
      <c r="D351" s="34" t="s">
        <v>238</v>
      </c>
      <c r="H351" s="23">
        <f>B545</f>
        <v>5.0201254900354902E-5</v>
      </c>
    </row>
    <row r="352" spans="1:9" s="24" customFormat="1">
      <c r="B352" s="24" t="s">
        <v>239</v>
      </c>
      <c r="E352" s="24">
        <v>0</v>
      </c>
      <c r="F352" s="24">
        <f>E352*(365.25/7)</f>
        <v>0</v>
      </c>
      <c r="G352" s="24">
        <v>1</v>
      </c>
      <c r="H352" s="25"/>
      <c r="I352" s="24">
        <f>F352*H354</f>
        <v>0</v>
      </c>
    </row>
    <row r="353" spans="1:9">
      <c r="C353" s="24" t="s">
        <v>239</v>
      </c>
      <c r="D353" s="24"/>
      <c r="E353" s="19">
        <f>G353*E352</f>
        <v>0</v>
      </c>
      <c r="F353" s="19">
        <f>E353*(365.25/7)</f>
        <v>0</v>
      </c>
      <c r="G353" s="19">
        <v>1</v>
      </c>
    </row>
    <row r="354" spans="1:9">
      <c r="C354" s="24"/>
      <c r="D354" s="34" t="s">
        <v>240</v>
      </c>
      <c r="H354" s="23">
        <f>B546</f>
        <v>6.5532644314399599E-5</v>
      </c>
    </row>
    <row r="355" spans="1:9" s="24" customFormat="1">
      <c r="B355" s="24" t="s">
        <v>241</v>
      </c>
      <c r="E355" s="24">
        <v>0</v>
      </c>
      <c r="F355" s="24">
        <f>E355*(365.25/7)</f>
        <v>0</v>
      </c>
      <c r="G355" s="24">
        <v>1</v>
      </c>
      <c r="H355" s="25"/>
      <c r="I355" s="24">
        <f>F355*H357</f>
        <v>0</v>
      </c>
    </row>
    <row r="356" spans="1:9">
      <c r="C356" s="24" t="s">
        <v>241</v>
      </c>
      <c r="D356" s="24"/>
      <c r="E356" s="19">
        <f>G356*E355</f>
        <v>0</v>
      </c>
      <c r="F356" s="19">
        <f>E356*(365.25/7)</f>
        <v>0</v>
      </c>
      <c r="G356" s="19">
        <v>1</v>
      </c>
    </row>
    <row r="357" spans="1:9">
      <c r="C357" s="24"/>
      <c r="D357" s="34" t="s">
        <v>242</v>
      </c>
      <c r="H357" s="23">
        <f>B547</f>
        <v>1.1039136985490801E-4</v>
      </c>
    </row>
    <row r="358" spans="1:9" s="24" customFormat="1">
      <c r="B358" s="24" t="s">
        <v>243</v>
      </c>
      <c r="E358" s="24">
        <v>0</v>
      </c>
      <c r="F358" s="24">
        <f>E358*(365.25/7)</f>
        <v>0</v>
      </c>
      <c r="G358" s="24">
        <v>1</v>
      </c>
      <c r="H358" s="25"/>
      <c r="I358" s="24">
        <f>F358*H360</f>
        <v>0</v>
      </c>
    </row>
    <row r="359" spans="1:9">
      <c r="C359" s="24" t="s">
        <v>243</v>
      </c>
      <c r="D359" s="24"/>
      <c r="E359" s="19">
        <f>G359*E358</f>
        <v>0</v>
      </c>
      <c r="F359" s="19">
        <f>E359*(365.25/7)</f>
        <v>0</v>
      </c>
      <c r="G359" s="19">
        <v>1</v>
      </c>
    </row>
    <row r="360" spans="1:9">
      <c r="C360" s="24"/>
      <c r="D360" s="34" t="s">
        <v>244</v>
      </c>
      <c r="H360" s="23">
        <f>B548</f>
        <v>1.0301268784132101E-4</v>
      </c>
    </row>
    <row r="361" spans="1:9" s="28" customFormat="1">
      <c r="A361" s="28" t="s">
        <v>245</v>
      </c>
      <c r="E361" s="28">
        <v>0</v>
      </c>
      <c r="F361" s="28">
        <f>E361*(365.25/7)</f>
        <v>0</v>
      </c>
      <c r="H361" s="36"/>
      <c r="I361" s="37">
        <f>SUM(I349,I352,I355,I358)</f>
        <v>0</v>
      </c>
    </row>
    <row r="362" spans="1:9">
      <c r="C362" s="24"/>
      <c r="D362" s="24"/>
      <c r="F362" s="24"/>
    </row>
    <row r="363" spans="1:9" s="24" customFormat="1">
      <c r="A363" s="24" t="s">
        <v>55</v>
      </c>
      <c r="H363" s="25"/>
    </row>
    <row r="364" spans="1:9" s="24" customFormat="1">
      <c r="B364" s="24" t="s">
        <v>56</v>
      </c>
      <c r="E364" s="24">
        <f>E54</f>
        <v>24.3</v>
      </c>
      <c r="F364" s="24">
        <f>E364*(365.25/7)</f>
        <v>1267.9392857142857</v>
      </c>
      <c r="G364" s="24">
        <v>0.98571428571428577</v>
      </c>
      <c r="H364" s="25"/>
      <c r="I364" s="24">
        <f>SUM(I365,I367,I369)</f>
        <v>8.1946007238184682E-2</v>
      </c>
    </row>
    <row r="365" spans="1:9">
      <c r="C365" s="24" t="s">
        <v>246</v>
      </c>
      <c r="D365" s="24"/>
      <c r="E365" s="19">
        <f>G365*E364</f>
        <v>8.7942857142857136</v>
      </c>
      <c r="F365" s="19">
        <f>E365*(365.25/7)</f>
        <v>458.87326530612245</v>
      </c>
      <c r="G365" s="19">
        <v>0.3619047619047619</v>
      </c>
      <c r="I365" s="19">
        <f>F365*H366</f>
        <v>2.8848301714928949E-2</v>
      </c>
    </row>
    <row r="366" spans="1:9">
      <c r="C366" s="24"/>
      <c r="D366" s="34" t="s">
        <v>247</v>
      </c>
      <c r="H366" s="23">
        <f>B556</f>
        <v>6.2867688959137197E-5</v>
      </c>
    </row>
    <row r="367" spans="1:9">
      <c r="C367" s="24" t="s">
        <v>248</v>
      </c>
      <c r="D367" s="24">
        <f>F364-SUM(F365,F369)</f>
        <v>18.113418367346867</v>
      </c>
      <c r="E367" s="19" t="s">
        <v>105</v>
      </c>
      <c r="F367" s="24" t="e">
        <f>E367*(365.25/7)</f>
        <v>#VALUE!</v>
      </c>
      <c r="G367" s="19">
        <v>1.4285714285714235E-2</v>
      </c>
      <c r="I367" s="19">
        <f>D367*H368</f>
        <v>3.3723433567334708E-3</v>
      </c>
    </row>
    <row r="368" spans="1:9">
      <c r="C368" s="24"/>
      <c r="D368" s="34" t="s">
        <v>165</v>
      </c>
      <c r="F368" s="24"/>
      <c r="H368" s="23">
        <f>B482</f>
        <v>1.86179289206548E-4</v>
      </c>
    </row>
    <row r="369" spans="1:9">
      <c r="C369" s="24" t="s">
        <v>249</v>
      </c>
      <c r="D369" s="24"/>
      <c r="E369" s="19">
        <f>G369*E364</f>
        <v>15.158571428571429</v>
      </c>
      <c r="F369" s="19">
        <f>E369*(365.25/7)</f>
        <v>790.95260204081637</v>
      </c>
      <c r="G369" s="19">
        <v>0.62380952380952381</v>
      </c>
      <c r="I369" s="19">
        <f>F369*H370</f>
        <v>4.972536216652227E-2</v>
      </c>
    </row>
    <row r="370" spans="1:9">
      <c r="C370" s="24"/>
      <c r="D370" s="31" t="s">
        <v>247</v>
      </c>
      <c r="H370" s="23">
        <f>B556</f>
        <v>6.2867688959137197E-5</v>
      </c>
    </row>
    <row r="371" spans="1:9" s="24" customFormat="1">
      <c r="B371" s="24" t="s">
        <v>57</v>
      </c>
      <c r="E371" s="24" t="s">
        <v>105</v>
      </c>
      <c r="F371" s="24" t="e">
        <f>E371*(365.25/7)</f>
        <v>#VALUE!</v>
      </c>
      <c r="G371" s="24">
        <v>1</v>
      </c>
      <c r="H371" s="25"/>
      <c r="I371" s="24">
        <f>0</f>
        <v>0</v>
      </c>
    </row>
    <row r="372" spans="1:9">
      <c r="C372" s="24" t="s">
        <v>57</v>
      </c>
      <c r="D372" s="24"/>
      <c r="E372" s="19" t="s">
        <v>105</v>
      </c>
      <c r="F372" s="24" t="e">
        <f>E372*(365.25/7)</f>
        <v>#VALUE!</v>
      </c>
      <c r="G372" s="19">
        <v>1</v>
      </c>
    </row>
    <row r="373" spans="1:9" s="24" customFormat="1">
      <c r="B373" s="24" t="s">
        <v>250</v>
      </c>
      <c r="E373" s="24">
        <f>E56</f>
        <v>17.2</v>
      </c>
      <c r="F373" s="24">
        <f>E373*(365.25/7)</f>
        <v>897.47142857142853</v>
      </c>
      <c r="G373" s="24">
        <v>0.99310344827586206</v>
      </c>
      <c r="H373" s="25"/>
      <c r="I373" s="24">
        <f>SUM(I374,I375)</f>
        <v>0.15597815851616695</v>
      </c>
    </row>
    <row r="374" spans="1:9">
      <c r="C374" s="24" t="s">
        <v>251</v>
      </c>
      <c r="D374" s="24"/>
      <c r="E374" s="19">
        <f>G374*E373</f>
        <v>3.6772413793103449</v>
      </c>
      <c r="F374" s="19">
        <f>E374*(365.25/7)</f>
        <v>191.87320197044335</v>
      </c>
      <c r="G374" s="19">
        <v>0.21379310344827587</v>
      </c>
      <c r="I374" s="19">
        <f>F374*H376</f>
        <v>3.3578631347230388E-2</v>
      </c>
    </row>
    <row r="375" spans="1:9">
      <c r="C375" s="24" t="s">
        <v>252</v>
      </c>
      <c r="D375" s="24"/>
      <c r="E375" s="19">
        <f>G375*E373</f>
        <v>13.404137931034482</v>
      </c>
      <c r="F375" s="19">
        <f>E375*(365.25/7)</f>
        <v>699.40876847290633</v>
      </c>
      <c r="G375" s="19">
        <v>0.77931034482758621</v>
      </c>
      <c r="I375" s="19">
        <f>F375*H376</f>
        <v>0.12239952716893655</v>
      </c>
    </row>
    <row r="376" spans="1:9">
      <c r="C376" s="24"/>
      <c r="D376" s="34" t="s">
        <v>169</v>
      </c>
      <c r="H376" s="23">
        <f>B485</f>
        <v>1.7500427887998099E-4</v>
      </c>
      <c r="I376" s="38"/>
    </row>
    <row r="377" spans="1:9" s="24" customFormat="1">
      <c r="B377" s="24" t="s">
        <v>59</v>
      </c>
      <c r="E377" s="24">
        <f>E57</f>
        <v>46.7</v>
      </c>
      <c r="F377" s="24">
        <f>E377*(365.25/7)</f>
        <v>2436.7392857142859</v>
      </c>
      <c r="G377" s="24">
        <v>0.99760191846522783</v>
      </c>
      <c r="H377" s="25"/>
      <c r="I377" s="24">
        <f>SUM(I378,I380,I381,I382,I383,I384,I385)</f>
        <v>9.9762839462641126E-2</v>
      </c>
    </row>
    <row r="378" spans="1:9">
      <c r="A378" s="19"/>
      <c r="C378" s="24" t="s">
        <v>253</v>
      </c>
      <c r="D378" s="24"/>
      <c r="E378" s="19">
        <f>G378*E377</f>
        <v>7.7273381294964034</v>
      </c>
      <c r="F378" s="19">
        <f>E378*(365.25/7)</f>
        <v>403.20146454265165</v>
      </c>
      <c r="G378" s="19">
        <v>0.16546762589928057</v>
      </c>
      <c r="I378" s="19">
        <f>F378*H379</f>
        <v>1.5966999236828792E-2</v>
      </c>
    </row>
    <row r="379" spans="1:9">
      <c r="A379" s="19"/>
      <c r="C379" s="24"/>
      <c r="D379" s="3" t="s">
        <v>253</v>
      </c>
      <c r="H379" s="23">
        <f>B524</f>
        <v>3.9600548710655201E-5</v>
      </c>
    </row>
    <row r="380" spans="1:9">
      <c r="A380" s="19"/>
      <c r="C380" s="24" t="s">
        <v>254</v>
      </c>
      <c r="D380" s="24"/>
      <c r="E380" s="19">
        <f>G380*E377</f>
        <v>3.023741007194245</v>
      </c>
      <c r="F380" s="19">
        <f t="shared" ref="F380:F385" si="2">E380*(365.25/7)</f>
        <v>157.77448612538544</v>
      </c>
      <c r="G380" s="19">
        <v>6.4748201438848921E-2</v>
      </c>
      <c r="I380" s="19">
        <f>F380*H386</f>
        <v>6.5201374239104706E-3</v>
      </c>
    </row>
    <row r="381" spans="1:9">
      <c r="A381" s="19"/>
      <c r="C381" s="24" t="s">
        <v>255</v>
      </c>
      <c r="D381" s="24"/>
      <c r="E381" s="19">
        <f>G381*E377</f>
        <v>2.3517985611510794</v>
      </c>
      <c r="F381" s="19">
        <f t="shared" si="2"/>
        <v>122.71348920863312</v>
      </c>
      <c r="G381" s="19">
        <v>5.0359712230215826E-2</v>
      </c>
      <c r="I381" s="19">
        <f>F381*H386</f>
        <v>5.071217996374811E-3</v>
      </c>
    </row>
    <row r="382" spans="1:9">
      <c r="A382" s="19"/>
      <c r="C382" s="24" t="s">
        <v>256</v>
      </c>
      <c r="D382" s="24"/>
      <c r="E382" s="19">
        <f>G382*E377</f>
        <v>7.7273381294964034</v>
      </c>
      <c r="F382" s="19">
        <f t="shared" si="2"/>
        <v>403.20146454265165</v>
      </c>
      <c r="G382" s="19">
        <v>0.16546762589928057</v>
      </c>
      <c r="I382" s="19">
        <f>F382*$H$386</f>
        <v>1.6662573416660092E-2</v>
      </c>
    </row>
    <row r="383" spans="1:9">
      <c r="A383" s="19"/>
      <c r="C383" s="24" t="s">
        <v>257</v>
      </c>
      <c r="D383" s="24"/>
      <c r="E383" s="19">
        <f>G383*E377</f>
        <v>10.191127098321342</v>
      </c>
      <c r="F383" s="19">
        <f t="shared" si="2"/>
        <v>531.75845323741009</v>
      </c>
      <c r="G383" s="19">
        <v>0.21822541966426856</v>
      </c>
      <c r="I383" s="19">
        <f>F383*H386</f>
        <v>2.1975277984290845E-2</v>
      </c>
    </row>
    <row r="384" spans="1:9">
      <c r="A384" s="19"/>
      <c r="C384" s="24" t="s">
        <v>258</v>
      </c>
      <c r="D384" s="24"/>
      <c r="E384" s="19">
        <f>G384*E377</f>
        <v>12.654916067146283</v>
      </c>
      <c r="F384" s="19">
        <f t="shared" si="2"/>
        <v>660.3154419321686</v>
      </c>
      <c r="G384" s="19">
        <v>0.27098321342925658</v>
      </c>
      <c r="I384" s="19">
        <f>F384*H386</f>
        <v>2.7287982551921598E-2</v>
      </c>
    </row>
    <row r="385" spans="1:9">
      <c r="A385" s="19"/>
      <c r="C385" s="24" t="s">
        <v>259</v>
      </c>
      <c r="D385" s="24"/>
      <c r="E385" s="19">
        <f>G385*E377</f>
        <v>2.9117505995203841</v>
      </c>
      <c r="F385" s="19">
        <f t="shared" si="2"/>
        <v>151.93098663926006</v>
      </c>
      <c r="G385" s="19">
        <v>6.235011990407674E-2</v>
      </c>
      <c r="I385" s="19">
        <f>F385*H386</f>
        <v>6.2786508526545279E-3</v>
      </c>
    </row>
    <row r="386" spans="1:9">
      <c r="A386" s="19"/>
      <c r="C386" s="24"/>
      <c r="D386" s="3" t="s">
        <v>260</v>
      </c>
      <c r="H386" s="23">
        <f>B525</f>
        <v>4.1325676819056998E-5</v>
      </c>
    </row>
    <row r="387" spans="1:9" s="24" customFormat="1">
      <c r="B387" s="24" t="s">
        <v>60</v>
      </c>
      <c r="E387" s="24">
        <f>E58</f>
        <v>4.9000000000000004</v>
      </c>
      <c r="F387" s="24">
        <f>E387*(365.25/7)</f>
        <v>255.67500000000004</v>
      </c>
      <c r="G387" s="24">
        <v>1</v>
      </c>
      <c r="H387" s="25"/>
      <c r="I387" s="24">
        <f>F387*H390</f>
        <v>9.8569715232434719E-3</v>
      </c>
    </row>
    <row r="388" spans="1:9">
      <c r="A388" s="19"/>
      <c r="C388" s="24" t="s">
        <v>261</v>
      </c>
      <c r="D388" s="24"/>
      <c r="E388" s="19">
        <f>G388*E387</f>
        <v>4.9000000000000004</v>
      </c>
      <c r="F388" s="19">
        <f>E388*(365.25/7)</f>
        <v>255.67500000000004</v>
      </c>
      <c r="G388" s="19">
        <v>1</v>
      </c>
    </row>
    <row r="389" spans="1:9">
      <c r="A389" s="19"/>
      <c r="C389" s="24" t="s">
        <v>262</v>
      </c>
      <c r="D389" s="24"/>
      <c r="E389" s="19" t="s">
        <v>263</v>
      </c>
      <c r="F389" s="19" t="e">
        <f>E389*(365.25/7)</f>
        <v>#VALUE!</v>
      </c>
    </row>
    <row r="390" spans="1:9">
      <c r="A390" s="19"/>
      <c r="C390" s="24"/>
      <c r="D390" s="34" t="s">
        <v>264</v>
      </c>
      <c r="H390" s="23">
        <f>B523</f>
        <v>3.8552738919501202E-5</v>
      </c>
    </row>
    <row r="391" spans="1:9" s="24" customFormat="1">
      <c r="B391" s="24" t="s">
        <v>61</v>
      </c>
      <c r="E391" s="24">
        <f>E400-SUM(E364,E373,E377,E387)</f>
        <v>8.5999999999999943</v>
      </c>
      <c r="F391" s="24">
        <f>E391*(365.25/7)</f>
        <v>448.73571428571398</v>
      </c>
      <c r="G391" s="24">
        <v>1</v>
      </c>
      <c r="H391" s="25"/>
      <c r="I391" s="24">
        <f>SUM(I392,I394,I398)</f>
        <v>3.6333618293503865E-2</v>
      </c>
    </row>
    <row r="392" spans="1:9">
      <c r="A392" s="19"/>
      <c r="C392" s="24" t="s">
        <v>265</v>
      </c>
      <c r="D392" s="24"/>
      <c r="E392" s="19">
        <f>G392*E391</f>
        <v>1.5925925925925917</v>
      </c>
      <c r="F392" s="19">
        <f>E392*(365.25/7)</f>
        <v>83.099206349206298</v>
      </c>
      <c r="G392" s="19">
        <v>0.1851851851851852</v>
      </c>
      <c r="I392" s="19">
        <f>F392*H393</f>
        <v>8.1820001568465948E-3</v>
      </c>
    </row>
    <row r="393" spans="1:9">
      <c r="A393" s="19"/>
      <c r="C393" s="24"/>
      <c r="D393" s="34" t="s">
        <v>266</v>
      </c>
      <c r="H393" s="23">
        <f>B557</f>
        <v>9.8460629364659905E-5</v>
      </c>
    </row>
    <row r="394" spans="1:9">
      <c r="C394" s="24" t="s">
        <v>267</v>
      </c>
      <c r="D394" s="24"/>
      <c r="E394" s="19">
        <f>G394*E391</f>
        <v>1.8049382716049371</v>
      </c>
      <c r="F394" s="19">
        <f>E394*(365.25/7)</f>
        <v>94.179100529100467</v>
      </c>
      <c r="G394" s="19">
        <v>0.20987654320987656</v>
      </c>
      <c r="I394" s="19">
        <f>F394*H395</f>
        <v>7.2511743685329333E-3</v>
      </c>
    </row>
    <row r="395" spans="1:9">
      <c r="C395" s="24"/>
      <c r="D395" s="34" t="s">
        <v>226</v>
      </c>
      <c r="H395" s="23">
        <f>B536</f>
        <v>7.6993455318596804E-5</v>
      </c>
    </row>
    <row r="396" spans="1:9">
      <c r="C396" s="24" t="s">
        <v>268</v>
      </c>
      <c r="D396" s="39">
        <f>F391-SUM(F392,F394,F398)</f>
        <v>0</v>
      </c>
      <c r="E396" s="19" t="s">
        <v>105</v>
      </c>
      <c r="F396" s="19" t="e">
        <f>E396*(365.25/7)</f>
        <v>#VALUE!</v>
      </c>
      <c r="G396" s="19">
        <v>0</v>
      </c>
      <c r="I396" s="19">
        <v>0</v>
      </c>
    </row>
    <row r="397" spans="1:9">
      <c r="C397" s="24"/>
      <c r="D397" s="34" t="s">
        <v>268</v>
      </c>
      <c r="H397" s="23">
        <f>B531</f>
        <v>1.15280506405685E-4</v>
      </c>
    </row>
    <row r="398" spans="1:9">
      <c r="C398" s="24" t="s">
        <v>269</v>
      </c>
      <c r="D398" s="24"/>
      <c r="E398" s="19">
        <f>G398*E391</f>
        <v>5.2024691358024659</v>
      </c>
      <c r="F398" s="19">
        <f>E398*(365.25/7)</f>
        <v>271.45740740740723</v>
      </c>
      <c r="G398" s="19">
        <v>0.60493827160493829</v>
      </c>
      <c r="I398" s="19">
        <f>F398*H399</f>
        <v>2.0900443768124336E-2</v>
      </c>
    </row>
    <row r="399" spans="1:9">
      <c r="C399" s="24"/>
      <c r="D399" s="34" t="s">
        <v>226</v>
      </c>
      <c r="H399" s="23">
        <f>B536</f>
        <v>7.6993455318596804E-5</v>
      </c>
    </row>
    <row r="400" spans="1:9" s="28" customFormat="1">
      <c r="A400" s="28" t="s">
        <v>270</v>
      </c>
      <c r="E400" s="28">
        <f>E53</f>
        <v>101.7</v>
      </c>
      <c r="F400" s="28">
        <f>E400*(365.25/7)</f>
        <v>5306.5607142857143</v>
      </c>
      <c r="H400" s="29"/>
      <c r="I400" s="28">
        <f>SUM(I364,I371,I373,I377,I387,I391)</f>
        <v>0.38387759503374008</v>
      </c>
    </row>
    <row r="401" spans="1:9">
      <c r="C401" s="24"/>
      <c r="D401" s="24"/>
      <c r="F401" s="24"/>
    </row>
    <row r="402" spans="1:9" s="24" customFormat="1">
      <c r="A402" s="24" t="s">
        <v>62</v>
      </c>
      <c r="H402" s="25"/>
    </row>
    <row r="403" spans="1:9" s="24" customFormat="1">
      <c r="B403" s="24" t="s">
        <v>63</v>
      </c>
      <c r="E403" s="24">
        <f>E61</f>
        <v>88.8</v>
      </c>
      <c r="F403" s="24">
        <f>E403*(365.25/7)</f>
        <v>4633.4571428571426</v>
      </c>
      <c r="G403" s="24">
        <v>0.9659574468085107</v>
      </c>
      <c r="H403" s="25"/>
      <c r="I403" s="24">
        <f>F403*H408</f>
        <v>0.17863246352326939</v>
      </c>
    </row>
    <row r="404" spans="1:9">
      <c r="C404" s="24" t="s">
        <v>271</v>
      </c>
      <c r="D404" s="24"/>
      <c r="E404" s="19">
        <f>G404*E403</f>
        <v>81.746382978723418</v>
      </c>
      <c r="F404" s="19">
        <f>E404*(365.25/7)</f>
        <v>4265.4094832826759</v>
      </c>
      <c r="G404" s="19">
        <v>0.92056737588652493</v>
      </c>
    </row>
    <row r="405" spans="1:9">
      <c r="C405" s="24" t="s">
        <v>272</v>
      </c>
      <c r="D405" s="24"/>
      <c r="E405" s="19">
        <f>G405*E403</f>
        <v>4.0306382978723407</v>
      </c>
      <c r="F405" s="19">
        <f>E405*(365.25/7)</f>
        <v>210.31294832826751</v>
      </c>
      <c r="G405" s="19">
        <v>4.5390070921985819E-2</v>
      </c>
    </row>
    <row r="406" spans="1:9">
      <c r="C406" s="24" t="s">
        <v>273</v>
      </c>
      <c r="D406" s="24"/>
      <c r="E406" s="19" t="s">
        <v>105</v>
      </c>
      <c r="F406" s="19" t="e">
        <f>E406*(365.25/7)</f>
        <v>#VALUE!</v>
      </c>
      <c r="G406" s="19">
        <v>3.40425531914893E-2</v>
      </c>
    </row>
    <row r="407" spans="1:9">
      <c r="C407" s="24" t="s">
        <v>274</v>
      </c>
      <c r="D407" s="24"/>
      <c r="E407" s="19">
        <f>G407*E403</f>
        <v>2.7710638297872343</v>
      </c>
      <c r="F407" s="19">
        <f>E407*(365.25/7)</f>
        <v>144.59015197568391</v>
      </c>
      <c r="G407" s="19">
        <v>3.1205673758865252E-2</v>
      </c>
    </row>
    <row r="408" spans="1:9">
      <c r="C408" s="24"/>
      <c r="D408" s="34" t="s">
        <v>264</v>
      </c>
      <c r="H408" s="23">
        <f>B523</f>
        <v>3.8552738919501202E-5</v>
      </c>
    </row>
    <row r="409" spans="1:9" s="24" customFormat="1">
      <c r="B409" s="24" t="s">
        <v>64</v>
      </c>
      <c r="E409" s="24">
        <f>E62</f>
        <v>8.4</v>
      </c>
      <c r="F409" s="24">
        <f>E409*(365.25/7)</f>
        <v>438.3</v>
      </c>
      <c r="G409" s="24">
        <v>1</v>
      </c>
      <c r="H409" s="25"/>
      <c r="I409" s="24">
        <f>F409*H411</f>
        <v>1.6897665468417377E-2</v>
      </c>
    </row>
    <row r="410" spans="1:9">
      <c r="C410" s="24" t="s">
        <v>64</v>
      </c>
      <c r="D410" s="24"/>
      <c r="E410" s="19">
        <f>G410*E409</f>
        <v>8.4</v>
      </c>
      <c r="F410" s="19">
        <f>E410*(365.25/7)</f>
        <v>438.3</v>
      </c>
      <c r="G410" s="19">
        <v>1</v>
      </c>
    </row>
    <row r="411" spans="1:9">
      <c r="C411" s="24"/>
      <c r="D411" s="34" t="s">
        <v>264</v>
      </c>
      <c r="H411" s="23">
        <f>B523</f>
        <v>3.8552738919501202E-5</v>
      </c>
    </row>
    <row r="412" spans="1:9" s="24" customFormat="1">
      <c r="B412" s="24" t="s">
        <v>65</v>
      </c>
      <c r="E412" s="24">
        <f>E63</f>
        <v>3.4</v>
      </c>
      <c r="F412" s="24">
        <f>E412*(365.25/7)</f>
        <v>177.40714285714287</v>
      </c>
      <c r="G412" s="24">
        <v>1</v>
      </c>
      <c r="H412" s="25"/>
      <c r="I412" s="24">
        <f>0</f>
        <v>0</v>
      </c>
    </row>
    <row r="413" spans="1:9">
      <c r="C413" s="24" t="s">
        <v>65</v>
      </c>
      <c r="D413" s="24"/>
      <c r="E413" s="19">
        <f>G413*E412</f>
        <v>3.4</v>
      </c>
      <c r="F413" s="19">
        <f>E413*(365.25/7)</f>
        <v>177.40714285714287</v>
      </c>
      <c r="G413" s="19">
        <v>1</v>
      </c>
    </row>
    <row r="414" spans="1:9" s="24" customFormat="1">
      <c r="B414" s="24" t="s">
        <v>66</v>
      </c>
      <c r="E414" s="24">
        <f>E424-SUM(E418,E412,E409,E403)</f>
        <v>1.3000000000000114</v>
      </c>
      <c r="F414" s="24">
        <f>E414*(365.25/7)</f>
        <v>67.832142857143452</v>
      </c>
      <c r="G414" s="24">
        <v>1</v>
      </c>
      <c r="H414" s="25"/>
      <c r="I414" s="24">
        <f>F414*AVERAGE(H416:H417)</f>
        <v>7.8333922608942643E-3</v>
      </c>
    </row>
    <row r="415" spans="1:9">
      <c r="C415" s="24" t="s">
        <v>66</v>
      </c>
      <c r="D415" s="24"/>
      <c r="E415" s="19">
        <f>G415*E414</f>
        <v>1.3000000000000114</v>
      </c>
      <c r="F415" s="19">
        <f>E415*(365.25/7)</f>
        <v>67.832142857143452</v>
      </c>
      <c r="G415" s="19">
        <v>1</v>
      </c>
    </row>
    <row r="416" spans="1:9">
      <c r="C416" s="24"/>
      <c r="D416" s="1" t="s">
        <v>144</v>
      </c>
      <c r="H416" s="23">
        <f>B541</f>
        <v>1.5141898909884401E-4</v>
      </c>
    </row>
    <row r="417" spans="1:12">
      <c r="C417" s="24"/>
      <c r="D417" s="1" t="s">
        <v>275</v>
      </c>
      <c r="H417" s="23">
        <f>B542</f>
        <v>7.9545032703964901E-5</v>
      </c>
    </row>
    <row r="418" spans="1:12" s="24" customFormat="1">
      <c r="B418" s="24" t="s">
        <v>67</v>
      </c>
      <c r="E418" s="24">
        <f>E65</f>
        <v>7.6</v>
      </c>
      <c r="F418" s="24">
        <f>E418*(365.25/7)</f>
        <v>396.55714285714288</v>
      </c>
      <c r="G418" s="24">
        <v>1</v>
      </c>
      <c r="H418" s="25"/>
      <c r="I418" s="24">
        <f>F418*AVERAGE(H420:H422)</f>
        <v>0.28206532248412597</v>
      </c>
    </row>
    <row r="419" spans="1:12">
      <c r="C419" s="24" t="s">
        <v>67</v>
      </c>
      <c r="D419" s="24"/>
      <c r="E419" s="19">
        <f>G419*E418</f>
        <v>7.6</v>
      </c>
      <c r="F419" s="19">
        <f>E419*(365.25/7)</f>
        <v>396.55714285714288</v>
      </c>
      <c r="G419" s="19">
        <v>1</v>
      </c>
    </row>
    <row r="420" spans="1:12">
      <c r="C420" s="24"/>
      <c r="D420" s="3" t="s">
        <v>224</v>
      </c>
      <c r="H420" s="23">
        <f>B552</f>
        <v>7.83164098367817E-5</v>
      </c>
    </row>
    <row r="421" spans="1:12">
      <c r="C421" s="24"/>
      <c r="D421" s="31" t="s">
        <v>193</v>
      </c>
      <c r="H421" s="23">
        <f>B511</f>
        <v>1.8306230266686399E-3</v>
      </c>
    </row>
    <row r="422" spans="1:12">
      <c r="C422" s="24"/>
      <c r="D422" s="27" t="s">
        <v>276</v>
      </c>
      <c r="F422" s="24"/>
      <c r="H422" s="23">
        <f>B510</f>
        <v>2.2491688835017299E-4</v>
      </c>
    </row>
    <row r="423" spans="1:12">
      <c r="C423" s="24"/>
      <c r="D423" s="24"/>
    </row>
    <row r="424" spans="1:12" s="28" customFormat="1">
      <c r="A424" s="28" t="s">
        <v>277</v>
      </c>
      <c r="E424" s="28">
        <f>E60</f>
        <v>109.5</v>
      </c>
      <c r="F424" s="28">
        <f>E424*(365.25/7)</f>
        <v>5713.5535714285716</v>
      </c>
      <c r="H424" s="29"/>
      <c r="I424" s="28">
        <f>SUM(I403,I409,I412,I414,I418)</f>
        <v>0.48542884373670703</v>
      </c>
    </row>
    <row r="425" spans="1:12">
      <c r="F425" s="24"/>
    </row>
    <row r="426" spans="1:12" s="28" customFormat="1">
      <c r="A426" s="28" t="s">
        <v>278</v>
      </c>
      <c r="E426" s="28">
        <v>0</v>
      </c>
      <c r="F426" s="28">
        <f>E426*(365.25/7)</f>
        <v>0</v>
      </c>
      <c r="H426" s="29"/>
      <c r="I426" s="28">
        <f>0</f>
        <v>0</v>
      </c>
    </row>
    <row r="427" spans="1:12">
      <c r="F427" s="24"/>
    </row>
    <row r="428" spans="1:12" s="28" customFormat="1">
      <c r="A428" s="28" t="s">
        <v>279</v>
      </c>
      <c r="E428" s="28">
        <f>E3</f>
        <v>1057.3</v>
      </c>
      <c r="F428" s="28">
        <f>E428*(365.25/7)</f>
        <v>55168.403571428571</v>
      </c>
      <c r="H428" s="29"/>
      <c r="I428" s="37">
        <f>SUM(I424,I400,I361,I346,I301,I289,I251,I234,I200,I154,I135,I122)</f>
        <v>21.139445314501398</v>
      </c>
    </row>
    <row r="431" spans="1:12" s="40" customFormat="1">
      <c r="A431" s="24" t="s">
        <v>280</v>
      </c>
      <c r="B431" s="24" t="s">
        <v>371</v>
      </c>
      <c r="C431" s="24" t="s">
        <v>296</v>
      </c>
      <c r="D431" s="19"/>
      <c r="E431" s="19"/>
      <c r="F431" s="19"/>
      <c r="G431" s="19"/>
      <c r="H431" s="23"/>
      <c r="I431" s="19"/>
      <c r="J431" s="19"/>
      <c r="K431" s="19"/>
      <c r="L431" s="19"/>
    </row>
    <row r="432" spans="1:12" s="40" customFormat="1">
      <c r="A432" s="24" t="s">
        <v>282</v>
      </c>
      <c r="B432" s="19">
        <f>I122</f>
        <v>6.9499079862634856</v>
      </c>
      <c r="C432" s="19">
        <v>6.2886743059876515</v>
      </c>
      <c r="D432" s="19"/>
      <c r="E432" s="19"/>
      <c r="F432" s="19"/>
      <c r="G432" s="19"/>
      <c r="H432" s="23"/>
      <c r="I432" s="19"/>
      <c r="J432" s="19"/>
      <c r="K432" s="19"/>
      <c r="L432" s="19"/>
    </row>
    <row r="433" spans="1:12" s="40" customFormat="1">
      <c r="A433" s="24" t="s">
        <v>283</v>
      </c>
      <c r="B433" s="19">
        <f>I135</f>
        <v>0.43225065422957448</v>
      </c>
      <c r="C433" s="19">
        <v>0.47695342000370855</v>
      </c>
      <c r="D433" s="19"/>
      <c r="E433" s="19"/>
      <c r="F433" s="19"/>
      <c r="G433" s="19"/>
      <c r="H433" s="23"/>
      <c r="I433" s="19"/>
      <c r="J433" s="19"/>
      <c r="K433" s="19"/>
      <c r="L433" s="19"/>
    </row>
    <row r="434" spans="1:12" s="40" customFormat="1">
      <c r="A434" s="24" t="s">
        <v>284</v>
      </c>
      <c r="B434" s="19">
        <f>I154</f>
        <v>0.50344895167247306</v>
      </c>
      <c r="C434" s="19">
        <v>1.0573878879794114</v>
      </c>
      <c r="D434" s="19"/>
      <c r="E434" s="19"/>
      <c r="F434" s="19"/>
      <c r="G434" s="19"/>
      <c r="H434" s="23"/>
      <c r="I434" s="19"/>
      <c r="J434" s="19"/>
      <c r="K434" s="19"/>
      <c r="L434" s="19"/>
    </row>
    <row r="435" spans="1:12" s="40" customFormat="1">
      <c r="A435" s="24" t="s">
        <v>285</v>
      </c>
      <c r="B435" s="19">
        <f>I200</f>
        <v>4.626105136779592</v>
      </c>
      <c r="C435" s="19">
        <v>4.6912706630914327</v>
      </c>
      <c r="D435" s="19"/>
      <c r="E435" s="19"/>
      <c r="F435" s="19"/>
      <c r="G435" s="19"/>
      <c r="H435" s="23"/>
      <c r="I435" s="19"/>
      <c r="J435" s="19"/>
      <c r="K435" s="19"/>
      <c r="L435" s="19"/>
    </row>
    <row r="436" spans="1:12" s="40" customFormat="1">
      <c r="A436" s="24" t="s">
        <v>286</v>
      </c>
      <c r="B436" s="19">
        <f>I234</f>
        <v>0.52626921421192174</v>
      </c>
      <c r="C436" s="19">
        <v>0.76488209601336243</v>
      </c>
      <c r="D436" s="19"/>
      <c r="E436" s="19"/>
      <c r="F436" s="19"/>
      <c r="G436" s="19"/>
      <c r="H436" s="23"/>
      <c r="I436" s="19"/>
      <c r="J436" s="19"/>
      <c r="K436" s="19"/>
      <c r="L436" s="19"/>
    </row>
    <row r="437" spans="1:12" s="40" customFormat="1">
      <c r="A437" s="24" t="s">
        <v>287</v>
      </c>
      <c r="B437" s="19">
        <f>I251</f>
        <v>0.13422862760691945</v>
      </c>
      <c r="C437" s="19">
        <v>0.12964111787169974</v>
      </c>
      <c r="D437" s="19"/>
      <c r="E437" s="19"/>
      <c r="F437" s="19"/>
      <c r="G437" s="19"/>
      <c r="H437" s="23"/>
      <c r="I437" s="19"/>
      <c r="J437" s="19"/>
      <c r="K437" s="19"/>
      <c r="L437" s="19"/>
    </row>
    <row r="438" spans="1:12" s="40" customFormat="1">
      <c r="A438" s="24" t="s">
        <v>288</v>
      </c>
      <c r="B438" s="19">
        <f>I289</f>
        <v>6.0254715634937552</v>
      </c>
      <c r="C438" s="19">
        <v>5.3098370841474249</v>
      </c>
      <c r="D438" s="19"/>
      <c r="E438" s="19"/>
      <c r="F438" s="24"/>
      <c r="G438" s="41"/>
      <c r="H438" s="23"/>
      <c r="I438" s="19"/>
      <c r="J438" s="19"/>
      <c r="K438" s="19"/>
      <c r="L438" s="19"/>
    </row>
    <row r="439" spans="1:12" s="40" customFormat="1">
      <c r="A439" s="24" t="s">
        <v>290</v>
      </c>
      <c r="B439" s="19">
        <f>I301</f>
        <v>9.6352639294908254E-2</v>
      </c>
      <c r="C439" s="19">
        <v>9.1876635640713952E-2</v>
      </c>
      <c r="D439" s="19"/>
      <c r="E439" s="19"/>
      <c r="F439" s="19"/>
      <c r="G439" s="19"/>
      <c r="H439" s="23"/>
      <c r="I439" s="19"/>
      <c r="J439" s="19"/>
      <c r="K439" s="19"/>
      <c r="L439" s="19"/>
    </row>
    <row r="440" spans="1:12" s="40" customFormat="1">
      <c r="A440" s="24" t="s">
        <v>291</v>
      </c>
      <c r="B440" s="40">
        <f>I346</f>
        <v>0.97610410217832011</v>
      </c>
      <c r="C440" s="19">
        <v>0.96542231057705852</v>
      </c>
      <c r="D440" s="19"/>
      <c r="E440" s="19"/>
      <c r="F440" s="19"/>
      <c r="G440" s="19"/>
      <c r="H440" s="23"/>
      <c r="I440" s="19"/>
      <c r="J440" s="19"/>
      <c r="K440" s="19"/>
      <c r="L440" s="19"/>
    </row>
    <row r="441" spans="1:12" s="40" customFormat="1">
      <c r="A441" s="24" t="s">
        <v>292</v>
      </c>
      <c r="B441" s="40">
        <f>I361</f>
        <v>0</v>
      </c>
      <c r="C441" s="19">
        <v>0</v>
      </c>
      <c r="D441" s="19"/>
      <c r="E441" s="19"/>
      <c r="F441" s="19"/>
      <c r="G441" s="19"/>
      <c r="H441" s="23"/>
      <c r="I441" s="19"/>
      <c r="J441" s="19"/>
      <c r="K441" s="19"/>
      <c r="L441" s="19"/>
    </row>
    <row r="442" spans="1:12" s="40" customFormat="1">
      <c r="A442" s="24" t="s">
        <v>293</v>
      </c>
      <c r="B442" s="19">
        <f>I400</f>
        <v>0.38387759503374008</v>
      </c>
      <c r="C442" s="19">
        <v>0.33607349339647852</v>
      </c>
      <c r="D442" s="19"/>
      <c r="E442" s="19"/>
      <c r="F442" s="19"/>
      <c r="G442" s="19"/>
      <c r="H442" s="23"/>
      <c r="I442" s="19"/>
      <c r="J442" s="19"/>
      <c r="K442" s="19"/>
      <c r="L442" s="19"/>
    </row>
    <row r="443" spans="1:12" s="40" customFormat="1">
      <c r="A443" s="24" t="s">
        <v>294</v>
      </c>
      <c r="B443" s="19">
        <f>I424</f>
        <v>0.48542884373670703</v>
      </c>
      <c r="C443" s="19">
        <v>0.44752421922903396</v>
      </c>
      <c r="D443" s="19"/>
      <c r="E443" s="19"/>
      <c r="F443" s="19"/>
      <c r="G443" s="19"/>
      <c r="H443" s="23"/>
      <c r="I443" s="19"/>
      <c r="J443" s="19"/>
      <c r="K443" s="19"/>
      <c r="L443" s="19"/>
    </row>
    <row r="444" spans="1:12" s="40" customFormat="1">
      <c r="A444" s="24" t="s">
        <v>295</v>
      </c>
      <c r="B444" s="24">
        <f>SUM(B432:B443)</f>
        <v>21.139445314501398</v>
      </c>
      <c r="C444" s="24">
        <v>20.559543233937976</v>
      </c>
      <c r="D444" s="19"/>
      <c r="E444" s="19"/>
      <c r="F444" s="19"/>
      <c r="G444" s="19"/>
      <c r="H444" s="23"/>
      <c r="I444" s="19"/>
      <c r="J444" s="19"/>
      <c r="K444" s="19"/>
      <c r="L444" s="19"/>
    </row>
    <row r="450" spans="1:2">
      <c r="A450" s="42" t="s">
        <v>317</v>
      </c>
      <c r="B450" s="41"/>
    </row>
    <row r="451" spans="1:2">
      <c r="A451" s="42" t="s">
        <v>318</v>
      </c>
      <c r="B451" s="41" t="s">
        <v>319</v>
      </c>
    </row>
    <row r="452" spans="1:2" ht="15">
      <c r="A452" s="43" t="s">
        <v>81</v>
      </c>
      <c r="B452" s="90">
        <v>2.09658137894879E-3</v>
      </c>
    </row>
    <row r="453" spans="1:2" ht="15">
      <c r="A453" s="43" t="s">
        <v>85</v>
      </c>
      <c r="B453" s="91">
        <v>3.4850447505856098E-3</v>
      </c>
    </row>
    <row r="454" spans="1:2" ht="15">
      <c r="A454" s="43" t="s">
        <v>93</v>
      </c>
      <c r="B454" s="91">
        <v>2.9799597648393701E-3</v>
      </c>
    </row>
    <row r="455" spans="1:2" ht="15">
      <c r="A455" s="43" t="s">
        <v>86</v>
      </c>
      <c r="B455" s="91">
        <v>4.2646215314859999E-4</v>
      </c>
    </row>
    <row r="456" spans="1:2" ht="15">
      <c r="A456" s="43" t="s">
        <v>320</v>
      </c>
      <c r="B456" s="91">
        <v>3.16221760814616E-4</v>
      </c>
    </row>
    <row r="457" spans="1:2" ht="15">
      <c r="A457" s="43" t="s">
        <v>89</v>
      </c>
      <c r="B457" s="91">
        <v>6.0573063602221001E-4</v>
      </c>
    </row>
    <row r="458" spans="1:2" ht="15">
      <c r="A458" s="43" t="s">
        <v>321</v>
      </c>
      <c r="B458" s="91">
        <v>3.5003863958942E-4</v>
      </c>
    </row>
    <row r="459" spans="1:2" ht="15">
      <c r="A459" s="43" t="s">
        <v>152</v>
      </c>
      <c r="B459" s="91">
        <v>2.8212241306802699E-4</v>
      </c>
    </row>
    <row r="460" spans="1:2" ht="15">
      <c r="A460" s="43" t="s">
        <v>322</v>
      </c>
      <c r="B460" s="91">
        <v>1.6379629463826999E-4</v>
      </c>
    </row>
    <row r="461" spans="1:2" ht="15">
      <c r="A461" s="43" t="s">
        <v>323</v>
      </c>
      <c r="B461" s="91">
        <v>3.04128858030873E-4</v>
      </c>
    </row>
    <row r="462" spans="1:2" ht="15">
      <c r="A462" s="43" t="s">
        <v>324</v>
      </c>
      <c r="B462" s="91">
        <v>2.1426823891906201E-4</v>
      </c>
    </row>
    <row r="463" spans="1:2" ht="15">
      <c r="A463" s="43" t="s">
        <v>87</v>
      </c>
      <c r="B463" s="91">
        <v>2.5044528042333499E-3</v>
      </c>
    </row>
    <row r="464" spans="1:2" ht="15">
      <c r="A464" s="43" t="s">
        <v>90</v>
      </c>
      <c r="B464" s="91">
        <v>3.7284776082494302E-4</v>
      </c>
    </row>
    <row r="465" spans="1:2" ht="15">
      <c r="A465" s="43" t="s">
        <v>94</v>
      </c>
      <c r="B465" s="91">
        <v>1.7835862330489701E-3</v>
      </c>
    </row>
    <row r="466" spans="1:2" ht="15">
      <c r="A466" s="43" t="s">
        <v>82</v>
      </c>
      <c r="B466" s="91">
        <v>4.00513731321467E-4</v>
      </c>
    </row>
    <row r="467" spans="1:2" ht="15">
      <c r="A467" s="43" t="s">
        <v>101</v>
      </c>
      <c r="B467" s="91">
        <v>3.0795779023961499E-4</v>
      </c>
    </row>
    <row r="468" spans="1:2" ht="15">
      <c r="A468" s="43" t="s">
        <v>125</v>
      </c>
      <c r="B468" s="91">
        <v>2.5698777452277098E-4</v>
      </c>
    </row>
    <row r="469" spans="1:2" ht="15">
      <c r="A469" s="43" t="s">
        <v>126</v>
      </c>
      <c r="B469" s="91">
        <v>2.3781103369882801E-4</v>
      </c>
    </row>
    <row r="470" spans="1:2" ht="15">
      <c r="A470" s="43" t="s">
        <v>134</v>
      </c>
      <c r="B470" s="91">
        <v>2.8510464047079402E-4</v>
      </c>
    </row>
    <row r="471" spans="1:2" ht="15">
      <c r="A471" s="43" t="s">
        <v>234</v>
      </c>
      <c r="B471" s="91">
        <v>4.2429469718917702E-4</v>
      </c>
    </row>
    <row r="472" spans="1:2" ht="15">
      <c r="A472" s="43" t="s">
        <v>325</v>
      </c>
      <c r="B472" s="91">
        <v>2.3537496975131701E-4</v>
      </c>
    </row>
    <row r="473" spans="1:2" ht="15">
      <c r="A473" s="43" t="s">
        <v>154</v>
      </c>
      <c r="B473" s="91">
        <v>2.2101685648552401E-4</v>
      </c>
    </row>
    <row r="474" spans="1:2" ht="15">
      <c r="A474" s="43" t="s">
        <v>326</v>
      </c>
      <c r="B474" s="91">
        <v>1.30914005197196E-3</v>
      </c>
    </row>
    <row r="475" spans="1:2" ht="15">
      <c r="A475" s="43" t="s">
        <v>219</v>
      </c>
      <c r="B475" s="91">
        <v>4.5210121164281699E-4</v>
      </c>
    </row>
    <row r="476" spans="1:2" ht="15">
      <c r="A476" s="43" t="s">
        <v>173</v>
      </c>
      <c r="B476" s="91">
        <v>1.8093957755303699E-4</v>
      </c>
    </row>
    <row r="477" spans="1:2" ht="15">
      <c r="A477" s="43" t="s">
        <v>327</v>
      </c>
      <c r="B477" s="91">
        <v>2.0134941272049499E-4</v>
      </c>
    </row>
    <row r="478" spans="1:2" ht="15">
      <c r="A478" s="43" t="s">
        <v>133</v>
      </c>
      <c r="B478" s="91">
        <v>8.8192919598841597E-4</v>
      </c>
    </row>
    <row r="479" spans="1:2" ht="15">
      <c r="A479" s="43" t="s">
        <v>132</v>
      </c>
      <c r="B479" s="91">
        <v>1.4906108433209899E-3</v>
      </c>
    </row>
    <row r="480" spans="1:2" ht="15">
      <c r="A480" s="43" t="s">
        <v>328</v>
      </c>
      <c r="B480" s="91">
        <v>3.0278544086953703E-4</v>
      </c>
    </row>
    <row r="481" spans="1:2" ht="15">
      <c r="A481" s="43" t="s">
        <v>190</v>
      </c>
      <c r="B481" s="91">
        <v>1.3813185493773399E-4</v>
      </c>
    </row>
    <row r="482" spans="1:2" ht="15">
      <c r="A482" s="43" t="s">
        <v>165</v>
      </c>
      <c r="B482" s="91">
        <v>1.86179289206548E-4</v>
      </c>
    </row>
    <row r="483" spans="1:2" ht="15">
      <c r="A483" s="43" t="s">
        <v>329</v>
      </c>
      <c r="B483" s="91">
        <v>1.8017414594200101E-4</v>
      </c>
    </row>
    <row r="484" spans="1:2" ht="15">
      <c r="A484" s="43" t="s">
        <v>160</v>
      </c>
      <c r="B484" s="91">
        <v>2.2020865411952401E-4</v>
      </c>
    </row>
    <row r="485" spans="1:2" ht="15">
      <c r="A485" s="43" t="s">
        <v>169</v>
      </c>
      <c r="B485" s="91">
        <v>1.7500427887998099E-4</v>
      </c>
    </row>
    <row r="486" spans="1:2" ht="15">
      <c r="A486" s="43" t="s">
        <v>330</v>
      </c>
      <c r="B486" s="91">
        <v>1.8557883342110301E-3</v>
      </c>
    </row>
    <row r="487" spans="1:2" ht="15">
      <c r="A487" s="43" t="s">
        <v>331</v>
      </c>
      <c r="B487" s="91">
        <v>4.6957452757937602E-4</v>
      </c>
    </row>
    <row r="488" spans="1:2" ht="15">
      <c r="A488" s="43" t="s">
        <v>150</v>
      </c>
      <c r="B488" s="91">
        <v>7.1131771111942403E-4</v>
      </c>
    </row>
    <row r="489" spans="1:2" ht="15">
      <c r="A489" s="43" t="s">
        <v>140</v>
      </c>
      <c r="B489" s="91">
        <v>1.3332638599674901E-4</v>
      </c>
    </row>
    <row r="490" spans="1:2" ht="15">
      <c r="A490" s="43" t="s">
        <v>332</v>
      </c>
      <c r="B490" s="91">
        <v>1.0116936822471401E-4</v>
      </c>
    </row>
    <row r="491" spans="1:2" ht="15">
      <c r="A491" s="43" t="s">
        <v>142</v>
      </c>
      <c r="B491" s="91">
        <v>1.7607081978696001E-4</v>
      </c>
    </row>
    <row r="492" spans="1:2" ht="15">
      <c r="A492" s="43" t="s">
        <v>333</v>
      </c>
      <c r="B492" s="91">
        <v>1.9291367456093599E-4</v>
      </c>
    </row>
    <row r="493" spans="1:2" ht="15">
      <c r="A493" s="43" t="s">
        <v>334</v>
      </c>
      <c r="B493" s="91">
        <v>2.46015738968244E-4</v>
      </c>
    </row>
    <row r="494" spans="1:2" ht="15">
      <c r="A494" s="43" t="s">
        <v>335</v>
      </c>
      <c r="B494" s="91">
        <v>2.29829646255223E-4</v>
      </c>
    </row>
    <row r="495" spans="1:2" ht="15">
      <c r="A495" s="43" t="s">
        <v>336</v>
      </c>
      <c r="B495" s="91">
        <v>1.62547995106097E-4</v>
      </c>
    </row>
    <row r="496" spans="1:2" ht="15">
      <c r="A496" s="43" t="s">
        <v>337</v>
      </c>
      <c r="B496" s="91">
        <v>2.7071423837634701E-4</v>
      </c>
    </row>
    <row r="497" spans="1:2" ht="15">
      <c r="A497" s="43" t="s">
        <v>338</v>
      </c>
      <c r="B497" s="91">
        <v>1.2407575891945901E-4</v>
      </c>
    </row>
    <row r="498" spans="1:2" ht="15">
      <c r="A498" s="43" t="s">
        <v>339</v>
      </c>
      <c r="B498" s="91">
        <v>1.2931837656743301E-4</v>
      </c>
    </row>
    <row r="499" spans="1:2" ht="15">
      <c r="A499" s="43" t="s">
        <v>340</v>
      </c>
      <c r="B499" s="91">
        <v>3.09303029126747E-4</v>
      </c>
    </row>
    <row r="500" spans="1:2" ht="15">
      <c r="A500" s="43" t="s">
        <v>341</v>
      </c>
      <c r="B500" s="91">
        <v>1.62564390405725E-4</v>
      </c>
    </row>
    <row r="501" spans="1:2" ht="15">
      <c r="A501" s="43" t="s">
        <v>342</v>
      </c>
      <c r="B501" s="92">
        <v>7.8670160806019004E-5</v>
      </c>
    </row>
    <row r="502" spans="1:2" ht="15">
      <c r="A502" s="43" t="s">
        <v>343</v>
      </c>
      <c r="B502" s="91">
        <v>1.17793071161874E-4</v>
      </c>
    </row>
    <row r="503" spans="1:2" ht="15">
      <c r="A503" s="43" t="s">
        <v>344</v>
      </c>
      <c r="B503" s="91">
        <v>2.27005718216138E-4</v>
      </c>
    </row>
    <row r="504" spans="1:2" ht="15">
      <c r="A504" s="43" t="s">
        <v>345</v>
      </c>
      <c r="B504" s="91">
        <v>1.8818123862125E-4</v>
      </c>
    </row>
    <row r="505" spans="1:2" ht="15">
      <c r="A505" s="43" t="s">
        <v>346</v>
      </c>
      <c r="B505" s="91">
        <v>1.2076781190005101E-4</v>
      </c>
    </row>
    <row r="506" spans="1:2" ht="15">
      <c r="A506" s="43" t="s">
        <v>347</v>
      </c>
      <c r="B506" s="91">
        <v>1.32832562396352E-4</v>
      </c>
    </row>
    <row r="507" spans="1:2" ht="15">
      <c r="A507" s="43" t="s">
        <v>348</v>
      </c>
      <c r="B507" s="91">
        <v>1.05678258238894E-4</v>
      </c>
    </row>
    <row r="508" spans="1:2" ht="15">
      <c r="A508" s="43" t="s">
        <v>349</v>
      </c>
      <c r="B508" s="91">
        <v>1.4974191786024601E-4</v>
      </c>
    </row>
    <row r="509" spans="1:2" ht="15">
      <c r="A509" s="43" t="s">
        <v>235</v>
      </c>
      <c r="B509" s="91">
        <v>2.0087820690045899E-4</v>
      </c>
    </row>
    <row r="510" spans="1:2" ht="15">
      <c r="A510" s="43" t="s">
        <v>276</v>
      </c>
      <c r="B510" s="91">
        <v>2.2491688835017299E-4</v>
      </c>
    </row>
    <row r="511" spans="1:2" ht="15">
      <c r="A511" s="43" t="s">
        <v>193</v>
      </c>
      <c r="B511" s="91">
        <v>1.8306230266686399E-3</v>
      </c>
    </row>
    <row r="512" spans="1:2" ht="15">
      <c r="A512" s="43" t="s">
        <v>199</v>
      </c>
      <c r="B512" s="91">
        <v>1.6680799960183501E-3</v>
      </c>
    </row>
    <row r="513" spans="1:2" ht="15">
      <c r="A513" s="43" t="s">
        <v>205</v>
      </c>
      <c r="B513" s="91">
        <v>5.3891618042085205E-4</v>
      </c>
    </row>
    <row r="514" spans="1:2" ht="15">
      <c r="A514" s="43" t="s">
        <v>202</v>
      </c>
      <c r="B514" s="91">
        <v>8.3159559526369898E-4</v>
      </c>
    </row>
    <row r="515" spans="1:2" ht="15">
      <c r="A515" s="43" t="s">
        <v>209</v>
      </c>
      <c r="B515" s="91">
        <v>2.26035207111457E-4</v>
      </c>
    </row>
    <row r="516" spans="1:2" ht="15">
      <c r="A516" s="43" t="s">
        <v>197</v>
      </c>
      <c r="B516" s="91">
        <v>2.3167452901759201E-4</v>
      </c>
    </row>
    <row r="517" spans="1:2" ht="15">
      <c r="A517" s="43" t="s">
        <v>350</v>
      </c>
      <c r="B517" s="91">
        <v>1.80454518887764E-4</v>
      </c>
    </row>
    <row r="518" spans="1:2" ht="15">
      <c r="A518" s="43" t="s">
        <v>351</v>
      </c>
      <c r="B518" s="91">
        <v>2.3157387235891999E-4</v>
      </c>
    </row>
    <row r="519" spans="1:2" ht="15">
      <c r="A519" s="43" t="s">
        <v>352</v>
      </c>
      <c r="B519" s="92">
        <v>8.7320379796792293E-5</v>
      </c>
    </row>
    <row r="520" spans="1:2" ht="15">
      <c r="A520" s="43" t="s">
        <v>353</v>
      </c>
      <c r="B520" s="92">
        <v>7.0953489403808898E-5</v>
      </c>
    </row>
    <row r="521" spans="1:2" ht="15">
      <c r="A521" s="43" t="s">
        <v>354</v>
      </c>
      <c r="B521" s="92">
        <v>4.4616305779983597E-5</v>
      </c>
    </row>
    <row r="522" spans="1:2" ht="15">
      <c r="A522" s="43" t="s">
        <v>355</v>
      </c>
      <c r="B522" s="92">
        <v>4.9210417362855903E-5</v>
      </c>
    </row>
    <row r="523" spans="1:2" ht="15">
      <c r="A523" s="43" t="s">
        <v>356</v>
      </c>
      <c r="B523" s="92">
        <v>3.8552738919501202E-5</v>
      </c>
    </row>
    <row r="524" spans="1:2" ht="15">
      <c r="A524" s="43" t="s">
        <v>253</v>
      </c>
      <c r="B524" s="92">
        <v>3.9600548710655201E-5</v>
      </c>
    </row>
    <row r="525" spans="1:2" ht="15">
      <c r="A525" s="43" t="s">
        <v>260</v>
      </c>
      <c r="B525" s="92">
        <v>4.1325676819056998E-5</v>
      </c>
    </row>
    <row r="526" spans="1:2" ht="15">
      <c r="A526" s="43" t="s">
        <v>357</v>
      </c>
      <c r="B526" s="92">
        <v>9.7014250865267798E-5</v>
      </c>
    </row>
    <row r="527" spans="1:2" ht="15">
      <c r="A527" s="43" t="s">
        <v>358</v>
      </c>
      <c r="B527" s="92">
        <v>5.0835037406928897E-5</v>
      </c>
    </row>
    <row r="528" spans="1:2" ht="15">
      <c r="A528" s="43" t="s">
        <v>167</v>
      </c>
      <c r="B528" s="92">
        <v>8.1150172821881203E-5</v>
      </c>
    </row>
    <row r="529" spans="1:2" ht="15">
      <c r="A529" s="43" t="s">
        <v>128</v>
      </c>
      <c r="B529" s="92">
        <v>7.7595885697333093E-5</v>
      </c>
    </row>
    <row r="530" spans="1:2" ht="15">
      <c r="A530" s="43" t="s">
        <v>359</v>
      </c>
      <c r="B530" s="91">
        <v>1.4048433605424299E-4</v>
      </c>
    </row>
    <row r="531" spans="1:2" ht="15">
      <c r="A531" s="43" t="s">
        <v>268</v>
      </c>
      <c r="B531" s="91">
        <v>1.15280506405685E-4</v>
      </c>
    </row>
    <row r="532" spans="1:2" ht="15">
      <c r="A532" s="43" t="s">
        <v>156</v>
      </c>
      <c r="B532" s="92">
        <v>5.74745177725748E-5</v>
      </c>
    </row>
    <row r="533" spans="1:2" ht="15">
      <c r="A533" s="43" t="s">
        <v>360</v>
      </c>
      <c r="B533" s="92">
        <v>9.8779584011200101E-5</v>
      </c>
    </row>
    <row r="534" spans="1:2" ht="15">
      <c r="A534" s="43" t="s">
        <v>361</v>
      </c>
      <c r="B534" s="92">
        <v>3.8801948302030302E-5</v>
      </c>
    </row>
    <row r="535" spans="1:2" ht="15">
      <c r="A535" s="43" t="s">
        <v>362</v>
      </c>
      <c r="B535" s="92">
        <v>8.8833822320444805E-5</v>
      </c>
    </row>
    <row r="536" spans="1:2" ht="15">
      <c r="A536" s="43" t="s">
        <v>226</v>
      </c>
      <c r="B536" s="92">
        <v>7.6993455318596804E-5</v>
      </c>
    </row>
    <row r="537" spans="1:2" ht="15">
      <c r="A537" s="43" t="s">
        <v>363</v>
      </c>
      <c r="B537" s="92">
        <v>5.8997807376200297E-5</v>
      </c>
    </row>
    <row r="538" spans="1:2" ht="15">
      <c r="A538" s="43" t="s">
        <v>364</v>
      </c>
      <c r="B538" s="91">
        <v>1.07390774204486E-4</v>
      </c>
    </row>
    <row r="539" spans="1:2" ht="15">
      <c r="A539" s="43" t="s">
        <v>365</v>
      </c>
      <c r="B539" s="92">
        <v>7.0315164320285304E-5</v>
      </c>
    </row>
    <row r="540" spans="1:2" ht="15">
      <c r="A540" s="43" t="s">
        <v>146</v>
      </c>
      <c r="B540" s="91">
        <v>1.07134259040347E-4</v>
      </c>
    </row>
    <row r="541" spans="1:2" ht="15">
      <c r="A541" s="43" t="s">
        <v>144</v>
      </c>
      <c r="B541" s="91">
        <v>1.5141898909884401E-4</v>
      </c>
    </row>
    <row r="542" spans="1:2" ht="15">
      <c r="A542" s="43" t="s">
        <v>275</v>
      </c>
      <c r="B542" s="92">
        <v>7.9545032703964901E-5</v>
      </c>
    </row>
    <row r="543" spans="1:2" ht="15">
      <c r="A543" s="43" t="s">
        <v>366</v>
      </c>
      <c r="B543" s="91">
        <v>1.15802135441583E-4</v>
      </c>
    </row>
    <row r="544" spans="1:2" ht="15">
      <c r="A544" s="43" t="s">
        <v>367</v>
      </c>
      <c r="B544" s="92">
        <v>6.1915790017663693E-5</v>
      </c>
    </row>
    <row r="545" spans="1:2" ht="15">
      <c r="A545" s="43" t="s">
        <v>238</v>
      </c>
      <c r="B545" s="92">
        <v>5.0201254900354902E-5</v>
      </c>
    </row>
    <row r="546" spans="1:2" ht="15">
      <c r="A546" s="43" t="s">
        <v>240</v>
      </c>
      <c r="B546" s="92">
        <v>6.5532644314399599E-5</v>
      </c>
    </row>
    <row r="547" spans="1:2" ht="15">
      <c r="A547" s="43" t="s">
        <v>242</v>
      </c>
      <c r="B547" s="91">
        <v>1.1039136985490801E-4</v>
      </c>
    </row>
    <row r="548" spans="1:2" ht="15">
      <c r="A548" s="43" t="s">
        <v>244</v>
      </c>
      <c r="B548" s="91">
        <v>1.0301268784132101E-4</v>
      </c>
    </row>
    <row r="549" spans="1:2" ht="15">
      <c r="A549" s="43" t="s">
        <v>184</v>
      </c>
      <c r="B549" s="92">
        <v>9.0255901394909502E-5</v>
      </c>
    </row>
    <row r="550" spans="1:2" ht="15">
      <c r="A550" s="43" t="s">
        <v>183</v>
      </c>
      <c r="B550" s="92">
        <v>5.1222445237656699E-5</v>
      </c>
    </row>
    <row r="551" spans="1:2" ht="15">
      <c r="A551" s="43" t="s">
        <v>368</v>
      </c>
      <c r="B551" s="92">
        <v>8.3530743180620405E-5</v>
      </c>
    </row>
    <row r="552" spans="1:2" ht="15">
      <c r="A552" s="43" t="s">
        <v>224</v>
      </c>
      <c r="B552" s="92">
        <v>7.83164098367817E-5</v>
      </c>
    </row>
    <row r="553" spans="1:2" ht="15">
      <c r="A553" s="43" t="s">
        <v>222</v>
      </c>
      <c r="B553" s="91">
        <v>1.49002041970008E-4</v>
      </c>
    </row>
    <row r="554" spans="1:2" ht="15">
      <c r="A554" s="43" t="s">
        <v>228</v>
      </c>
      <c r="B554" s="92">
        <v>5.3163499302144998E-5</v>
      </c>
    </row>
    <row r="555" spans="1:2" ht="15">
      <c r="A555" s="43" t="s">
        <v>139</v>
      </c>
      <c r="B555" s="91">
        <v>1.06648610536075E-4</v>
      </c>
    </row>
    <row r="556" spans="1:2" ht="15">
      <c r="A556" s="43" t="s">
        <v>175</v>
      </c>
      <c r="B556" s="92">
        <v>6.2867688959137197E-5</v>
      </c>
    </row>
    <row r="557" spans="1:2" ht="15">
      <c r="A557" s="43" t="s">
        <v>369</v>
      </c>
      <c r="B557" s="93">
        <v>9.8460629364659905E-5</v>
      </c>
    </row>
  </sheetData>
  <mergeCells count="28"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pageSetup paperSize="9" orientation="portrait" r:id="rId7"/>
  <legacyDrawing r:id="rId8"/>
</worksheet>
</file>

<file path=xl/worksheets/sheet2.xml><?xml version="1.0" encoding="utf-8"?>
<worksheet xmlns="http://schemas.openxmlformats.org/spreadsheetml/2006/main" xmlns:r="http://schemas.openxmlformats.org/officeDocument/2006/relationships">
  <dimension ref="A1:L557"/>
  <sheetViews>
    <sheetView topLeftCell="A425" workbookViewId="0">
      <selection activeCell="B452" sqref="B452:B557"/>
    </sheetView>
  </sheetViews>
  <sheetFormatPr defaultRowHeight="11.25"/>
  <cols>
    <col min="1" max="1" width="25.42578125" style="24" customWidth="1"/>
    <col min="2" max="2" width="34.85546875" style="19" customWidth="1"/>
    <col min="3" max="3" width="31.7109375" style="19" customWidth="1"/>
    <col min="4" max="4" width="29" style="19" customWidth="1"/>
    <col min="5" max="6" width="28.42578125" style="19" customWidth="1"/>
    <col min="7" max="7" width="9.140625" style="19"/>
    <col min="8" max="8" width="16.7109375" style="23" customWidth="1"/>
    <col min="9" max="9" width="10.5703125" style="19" bestFit="1" customWidth="1"/>
    <col min="10" max="11" width="9.140625" style="19"/>
    <col min="12" max="12" width="9.140625" style="19" customWidth="1"/>
    <col min="13" max="16384" width="9.140625" style="19"/>
  </cols>
  <sheetData>
    <row r="1" spans="1:8" ht="21">
      <c r="A1" s="50" t="s">
        <v>0</v>
      </c>
      <c r="B1" s="51"/>
      <c r="C1" s="51"/>
      <c r="D1" s="52"/>
      <c r="E1" s="18" t="s">
        <v>1</v>
      </c>
      <c r="H1" s="20"/>
    </row>
    <row r="2" spans="1:8" ht="12.75">
      <c r="A2" s="53" t="s">
        <v>2</v>
      </c>
      <c r="B2" s="54"/>
      <c r="C2" s="55"/>
      <c r="D2" s="21" t="s">
        <v>3</v>
      </c>
      <c r="E2" s="21" t="s">
        <v>3</v>
      </c>
      <c r="H2" s="20"/>
    </row>
    <row r="3" spans="1:8" ht="12.75">
      <c r="A3" s="56" t="s">
        <v>4</v>
      </c>
      <c r="B3" s="57"/>
      <c r="C3" s="58"/>
      <c r="D3" s="21" t="s">
        <v>3</v>
      </c>
      <c r="E3" s="10">
        <v>1082.2</v>
      </c>
      <c r="H3" s="20"/>
    </row>
    <row r="4" spans="1:8" ht="12.75">
      <c r="A4" s="59" t="s">
        <v>4</v>
      </c>
      <c r="B4" s="62" t="s">
        <v>5</v>
      </c>
      <c r="C4" s="63"/>
      <c r="D4" s="21" t="s">
        <v>3</v>
      </c>
      <c r="E4" s="8">
        <v>178.8</v>
      </c>
      <c r="H4" s="20"/>
    </row>
    <row r="5" spans="1:8" ht="12.75">
      <c r="A5" s="60"/>
      <c r="B5" s="47" t="s">
        <v>5</v>
      </c>
      <c r="C5" s="22" t="s">
        <v>6</v>
      </c>
      <c r="D5" s="21" t="s">
        <v>3</v>
      </c>
      <c r="E5" s="10">
        <v>19.3</v>
      </c>
      <c r="H5" s="20"/>
    </row>
    <row r="6" spans="1:8" ht="12.75">
      <c r="A6" s="60"/>
      <c r="B6" s="48"/>
      <c r="C6" s="22" t="s">
        <v>7</v>
      </c>
      <c r="D6" s="21" t="s">
        <v>3</v>
      </c>
      <c r="E6" s="8">
        <v>23.4</v>
      </c>
      <c r="H6" s="20"/>
    </row>
    <row r="7" spans="1:8" ht="12.75">
      <c r="A7" s="60"/>
      <c r="B7" s="48"/>
      <c r="C7" s="22" t="s">
        <v>8</v>
      </c>
      <c r="D7" s="21" t="s">
        <v>3</v>
      </c>
      <c r="E7" s="10">
        <v>78.8</v>
      </c>
      <c r="H7" s="20"/>
    </row>
    <row r="8" spans="1:8" ht="12.75">
      <c r="A8" s="60"/>
      <c r="B8" s="48"/>
      <c r="C8" s="22" t="s">
        <v>9</v>
      </c>
      <c r="D8" s="21" t="s">
        <v>3</v>
      </c>
      <c r="E8" s="8">
        <v>8.6</v>
      </c>
      <c r="H8" s="20"/>
    </row>
    <row r="9" spans="1:8" ht="21">
      <c r="A9" s="60"/>
      <c r="B9" s="49"/>
      <c r="C9" s="22" t="s">
        <v>10</v>
      </c>
      <c r="D9" s="21" t="s">
        <v>3</v>
      </c>
      <c r="E9" s="10">
        <v>48.7</v>
      </c>
      <c r="H9" s="20"/>
    </row>
    <row r="10" spans="1:8" ht="12.75" customHeight="1">
      <c r="A10" s="60"/>
      <c r="B10" s="62" t="s">
        <v>11</v>
      </c>
      <c r="C10" s="63"/>
      <c r="D10" s="21" t="s">
        <v>3</v>
      </c>
      <c r="E10" s="8">
        <v>32.700000000000003</v>
      </c>
      <c r="H10" s="20"/>
    </row>
    <row r="11" spans="1:8" ht="12.75" customHeight="1">
      <c r="A11" s="60"/>
      <c r="B11" s="47" t="s">
        <v>11</v>
      </c>
      <c r="C11" s="22" t="s">
        <v>12</v>
      </c>
      <c r="D11" s="21" t="s">
        <v>3</v>
      </c>
      <c r="E11" s="10">
        <v>24.5</v>
      </c>
      <c r="H11" s="20"/>
    </row>
    <row r="12" spans="1:8" ht="12.75">
      <c r="A12" s="60"/>
      <c r="B12" s="48"/>
      <c r="C12" s="22" t="s">
        <v>13</v>
      </c>
      <c r="D12" s="21" t="s">
        <v>3</v>
      </c>
      <c r="E12" s="8">
        <v>8.1999999999999993</v>
      </c>
      <c r="H12" s="20"/>
    </row>
    <row r="13" spans="1:8" ht="12.75">
      <c r="A13" s="60"/>
      <c r="B13" s="49"/>
      <c r="C13" s="22" t="s">
        <v>14</v>
      </c>
      <c r="D13" s="21" t="s">
        <v>3</v>
      </c>
      <c r="E13" s="10" t="s">
        <v>15</v>
      </c>
      <c r="H13" s="20"/>
    </row>
    <row r="14" spans="1:8" ht="12.75">
      <c r="A14" s="60"/>
      <c r="B14" s="62" t="s">
        <v>16</v>
      </c>
      <c r="C14" s="63"/>
      <c r="D14" s="21" t="s">
        <v>3</v>
      </c>
      <c r="E14" s="8">
        <v>31.1</v>
      </c>
      <c r="H14" s="20"/>
    </row>
    <row r="15" spans="1:8" ht="12.75">
      <c r="A15" s="60"/>
      <c r="B15" s="47" t="s">
        <v>16</v>
      </c>
      <c r="C15" s="22" t="s">
        <v>17</v>
      </c>
      <c r="D15" s="21" t="s">
        <v>3</v>
      </c>
      <c r="E15" s="10">
        <v>26.2</v>
      </c>
      <c r="H15" s="20"/>
    </row>
    <row r="16" spans="1:8" ht="12.75">
      <c r="A16" s="60"/>
      <c r="B16" s="49"/>
      <c r="C16" s="22" t="s">
        <v>18</v>
      </c>
      <c r="D16" s="21" t="s">
        <v>3</v>
      </c>
      <c r="E16" s="8">
        <v>4.9000000000000004</v>
      </c>
      <c r="H16" s="20"/>
    </row>
    <row r="17" spans="1:8" ht="12.75">
      <c r="A17" s="60"/>
      <c r="B17" s="62" t="s">
        <v>19</v>
      </c>
      <c r="C17" s="63"/>
      <c r="D17" s="21" t="s">
        <v>3</v>
      </c>
      <c r="E17" s="10">
        <v>290.3</v>
      </c>
      <c r="H17" s="20"/>
    </row>
    <row r="18" spans="1:8" ht="12.75">
      <c r="A18" s="60"/>
      <c r="B18" s="47" t="s">
        <v>19</v>
      </c>
      <c r="C18" s="22" t="s">
        <v>20</v>
      </c>
      <c r="D18" s="21" t="s">
        <v>3</v>
      </c>
      <c r="E18" s="8">
        <v>65.900000000000006</v>
      </c>
      <c r="H18" s="20"/>
    </row>
    <row r="19" spans="1:8" ht="12.75">
      <c r="A19" s="60"/>
      <c r="B19" s="48"/>
      <c r="C19" s="22" t="s">
        <v>21</v>
      </c>
      <c r="D19" s="21" t="s">
        <v>3</v>
      </c>
      <c r="E19" s="10">
        <v>63.4</v>
      </c>
      <c r="H19" s="20"/>
    </row>
    <row r="20" spans="1:8" ht="12.75">
      <c r="A20" s="60"/>
      <c r="B20" s="48"/>
      <c r="C20" s="22" t="s">
        <v>22</v>
      </c>
      <c r="D20" s="21" t="s">
        <v>3</v>
      </c>
      <c r="E20" s="8" t="s">
        <v>15</v>
      </c>
      <c r="H20" s="20"/>
    </row>
    <row r="21" spans="1:8" ht="12.75">
      <c r="A21" s="60"/>
      <c r="B21" s="48"/>
      <c r="C21" s="22" t="s">
        <v>23</v>
      </c>
      <c r="D21" s="21" t="s">
        <v>3</v>
      </c>
      <c r="E21" s="10">
        <v>27.2</v>
      </c>
      <c r="H21" s="20"/>
    </row>
    <row r="22" spans="1:8" ht="12.75">
      <c r="A22" s="60"/>
      <c r="B22" s="48"/>
      <c r="C22" s="22" t="s">
        <v>24</v>
      </c>
      <c r="D22" s="21" t="s">
        <v>3</v>
      </c>
      <c r="E22" s="8">
        <v>40.6</v>
      </c>
      <c r="H22" s="20"/>
    </row>
    <row r="23" spans="1:8" ht="12.75">
      <c r="A23" s="60"/>
      <c r="B23" s="49"/>
      <c r="C23" s="22" t="s">
        <v>25</v>
      </c>
      <c r="D23" s="21" t="s">
        <v>3</v>
      </c>
      <c r="E23" s="10" t="s">
        <v>15</v>
      </c>
      <c r="H23" s="20"/>
    </row>
    <row r="24" spans="1:8" ht="12.75">
      <c r="A24" s="60"/>
      <c r="B24" s="62" t="s">
        <v>26</v>
      </c>
      <c r="C24" s="63"/>
      <c r="D24" s="21" t="s">
        <v>3</v>
      </c>
      <c r="E24" s="8">
        <v>54.5</v>
      </c>
      <c r="H24" s="20"/>
    </row>
    <row r="25" spans="1:8" ht="21">
      <c r="A25" s="60"/>
      <c r="B25" s="47" t="s">
        <v>26</v>
      </c>
      <c r="C25" s="22" t="s">
        <v>27</v>
      </c>
      <c r="D25" s="21" t="s">
        <v>3</v>
      </c>
      <c r="E25" s="10">
        <v>20.8</v>
      </c>
      <c r="H25" s="20"/>
    </row>
    <row r="26" spans="1:8" ht="12.75">
      <c r="A26" s="60"/>
      <c r="B26" s="48"/>
      <c r="C26" s="22" t="s">
        <v>28</v>
      </c>
      <c r="D26" s="21" t="s">
        <v>3</v>
      </c>
      <c r="E26" s="8" t="s">
        <v>15</v>
      </c>
      <c r="H26" s="20"/>
    </row>
    <row r="27" spans="1:8" ht="12.75">
      <c r="A27" s="60"/>
      <c r="B27" s="48"/>
      <c r="C27" s="22" t="s">
        <v>29</v>
      </c>
      <c r="D27" s="21" t="s">
        <v>3</v>
      </c>
      <c r="E27" s="10">
        <v>10.7</v>
      </c>
      <c r="H27" s="20"/>
    </row>
    <row r="28" spans="1:8" ht="21">
      <c r="A28" s="60"/>
      <c r="B28" s="48"/>
      <c r="C28" s="22" t="s">
        <v>30</v>
      </c>
      <c r="D28" s="21" t="s">
        <v>3</v>
      </c>
      <c r="E28" s="8">
        <v>3.2</v>
      </c>
      <c r="H28" s="20"/>
    </row>
    <row r="29" spans="1:8" ht="21">
      <c r="A29" s="60"/>
      <c r="B29" s="48"/>
      <c r="C29" s="22" t="s">
        <v>31</v>
      </c>
      <c r="D29" s="21" t="s">
        <v>3</v>
      </c>
      <c r="E29" s="10">
        <v>6</v>
      </c>
      <c r="H29" s="20"/>
    </row>
    <row r="30" spans="1:8" ht="21">
      <c r="A30" s="60"/>
      <c r="B30" s="49"/>
      <c r="C30" s="22" t="s">
        <v>32</v>
      </c>
      <c r="D30" s="21" t="s">
        <v>3</v>
      </c>
      <c r="E30" s="8">
        <v>8.9</v>
      </c>
      <c r="H30" s="20"/>
    </row>
    <row r="31" spans="1:8" ht="12.75">
      <c r="A31" s="60"/>
      <c r="B31" s="62" t="s">
        <v>33</v>
      </c>
      <c r="C31" s="63"/>
      <c r="D31" s="21" t="s">
        <v>3</v>
      </c>
      <c r="E31" s="10">
        <v>25.8</v>
      </c>
      <c r="H31" s="20"/>
    </row>
    <row r="32" spans="1:8" ht="21">
      <c r="A32" s="60"/>
      <c r="B32" s="47" t="s">
        <v>33</v>
      </c>
      <c r="C32" s="22" t="s">
        <v>34</v>
      </c>
      <c r="D32" s="21" t="s">
        <v>3</v>
      </c>
      <c r="E32" s="8">
        <v>7.5</v>
      </c>
      <c r="H32" s="20"/>
    </row>
    <row r="33" spans="1:8" ht="12.75">
      <c r="A33" s="60"/>
      <c r="B33" s="48"/>
      <c r="C33" s="22" t="s">
        <v>35</v>
      </c>
      <c r="D33" s="21" t="s">
        <v>3</v>
      </c>
      <c r="E33" s="10" t="s">
        <v>15</v>
      </c>
      <c r="H33" s="20"/>
    </row>
    <row r="34" spans="1:8" ht="12.75">
      <c r="A34" s="60"/>
      <c r="B34" s="49"/>
      <c r="C34" s="22" t="s">
        <v>36</v>
      </c>
      <c r="D34" s="21" t="s">
        <v>3</v>
      </c>
      <c r="E34" s="8" t="s">
        <v>15</v>
      </c>
      <c r="H34" s="20"/>
    </row>
    <row r="35" spans="1:8" ht="12.75">
      <c r="A35" s="60"/>
      <c r="B35" s="62" t="s">
        <v>37</v>
      </c>
      <c r="C35" s="63"/>
      <c r="D35" s="21" t="s">
        <v>3</v>
      </c>
      <c r="E35" s="10">
        <v>130.69999999999999</v>
      </c>
      <c r="H35" s="20"/>
    </row>
    <row r="36" spans="1:8" ht="12.75">
      <c r="A36" s="60"/>
      <c r="B36" s="47" t="s">
        <v>37</v>
      </c>
      <c r="C36" s="22" t="s">
        <v>38</v>
      </c>
      <c r="D36" s="21" t="s">
        <v>3</v>
      </c>
      <c r="E36" s="8">
        <v>41.4</v>
      </c>
      <c r="H36" s="20"/>
    </row>
    <row r="37" spans="1:8" ht="21">
      <c r="A37" s="60"/>
      <c r="B37" s="48"/>
      <c r="C37" s="22" t="s">
        <v>39</v>
      </c>
      <c r="D37" s="21" t="s">
        <v>3</v>
      </c>
      <c r="E37" s="10">
        <v>59.9</v>
      </c>
      <c r="H37" s="20"/>
    </row>
    <row r="38" spans="1:8" ht="12.75">
      <c r="A38" s="60"/>
      <c r="B38" s="49"/>
      <c r="C38" s="22" t="s">
        <v>40</v>
      </c>
      <c r="D38" s="21" t="s">
        <v>3</v>
      </c>
      <c r="E38" s="8">
        <v>29.5</v>
      </c>
      <c r="H38" s="20"/>
    </row>
    <row r="39" spans="1:8" ht="12.75">
      <c r="A39" s="60"/>
      <c r="B39" s="62" t="s">
        <v>41</v>
      </c>
      <c r="C39" s="63"/>
      <c r="D39" s="21" t="s">
        <v>3</v>
      </c>
      <c r="E39" s="10">
        <v>33.9</v>
      </c>
      <c r="H39" s="20"/>
    </row>
    <row r="40" spans="1:8" ht="12.75">
      <c r="A40" s="60"/>
      <c r="B40" s="47" t="s">
        <v>41</v>
      </c>
      <c r="C40" s="22" t="s">
        <v>42</v>
      </c>
      <c r="D40" s="21" t="s">
        <v>3</v>
      </c>
      <c r="E40" s="8">
        <v>1.4</v>
      </c>
      <c r="H40" s="20"/>
    </row>
    <row r="41" spans="1:8" ht="12.75">
      <c r="A41" s="60"/>
      <c r="B41" s="48"/>
      <c r="C41" s="22" t="s">
        <v>43</v>
      </c>
      <c r="D41" s="21" t="s">
        <v>3</v>
      </c>
      <c r="E41" s="10" t="s">
        <v>15</v>
      </c>
      <c r="H41" s="20"/>
    </row>
    <row r="42" spans="1:8" ht="12.75">
      <c r="A42" s="60"/>
      <c r="B42" s="49"/>
      <c r="C42" s="22" t="s">
        <v>44</v>
      </c>
      <c r="D42" s="21" t="s">
        <v>3</v>
      </c>
      <c r="E42" s="8">
        <v>31.7</v>
      </c>
      <c r="H42" s="20"/>
    </row>
    <row r="43" spans="1:8" ht="12.75">
      <c r="A43" s="60"/>
      <c r="B43" s="62" t="s">
        <v>45</v>
      </c>
      <c r="C43" s="63"/>
      <c r="D43" s="21" t="s">
        <v>3</v>
      </c>
      <c r="E43" s="10">
        <v>113.1</v>
      </c>
      <c r="H43" s="20"/>
    </row>
    <row r="44" spans="1:8" ht="21">
      <c r="A44" s="60"/>
      <c r="B44" s="47" t="s">
        <v>45</v>
      </c>
      <c r="C44" s="22" t="s">
        <v>46</v>
      </c>
      <c r="D44" s="21" t="s">
        <v>3</v>
      </c>
      <c r="E44" s="8">
        <v>16.899999999999999</v>
      </c>
      <c r="H44" s="20"/>
    </row>
    <row r="45" spans="1:8" ht="21">
      <c r="A45" s="60"/>
      <c r="B45" s="48"/>
      <c r="C45" s="22" t="s">
        <v>47</v>
      </c>
      <c r="D45" s="21" t="s">
        <v>3</v>
      </c>
      <c r="E45" s="10" t="s">
        <v>15</v>
      </c>
      <c r="H45" s="20"/>
    </row>
    <row r="46" spans="1:8" ht="21">
      <c r="A46" s="60"/>
      <c r="B46" s="48"/>
      <c r="C46" s="22" t="s">
        <v>48</v>
      </c>
      <c r="D46" s="21" t="s">
        <v>3</v>
      </c>
      <c r="E46" s="8">
        <v>20.5</v>
      </c>
      <c r="H46" s="20"/>
    </row>
    <row r="47" spans="1:8" ht="12.75">
      <c r="A47" s="60"/>
      <c r="B47" s="48"/>
      <c r="C47" s="22" t="s">
        <v>49</v>
      </c>
      <c r="D47" s="21" t="s">
        <v>3</v>
      </c>
      <c r="E47" s="10">
        <v>36.799999999999997</v>
      </c>
      <c r="H47" s="20"/>
    </row>
    <row r="48" spans="1:8" ht="12.75">
      <c r="A48" s="60"/>
      <c r="B48" s="48"/>
      <c r="C48" s="22" t="s">
        <v>50</v>
      </c>
      <c r="D48" s="21" t="s">
        <v>3</v>
      </c>
      <c r="E48" s="8">
        <v>13</v>
      </c>
      <c r="H48" s="20"/>
    </row>
    <row r="49" spans="1:8" ht="12.75">
      <c r="A49" s="60"/>
      <c r="B49" s="48"/>
      <c r="C49" s="22" t="s">
        <v>51</v>
      </c>
      <c r="D49" s="21" t="s">
        <v>3</v>
      </c>
      <c r="E49" s="10">
        <v>8.6999999999999993</v>
      </c>
      <c r="H49" s="20"/>
    </row>
    <row r="50" spans="1:8" ht="12.75">
      <c r="A50" s="60"/>
      <c r="B50" s="48"/>
      <c r="C50" s="22" t="s">
        <v>52</v>
      </c>
      <c r="D50" s="21" t="s">
        <v>3</v>
      </c>
      <c r="E50" s="8" t="s">
        <v>15</v>
      </c>
      <c r="H50" s="20"/>
    </row>
    <row r="51" spans="1:8" ht="21">
      <c r="A51" s="60"/>
      <c r="B51" s="49"/>
      <c r="C51" s="22" t="s">
        <v>53</v>
      </c>
      <c r="D51" s="21" t="s">
        <v>3</v>
      </c>
      <c r="E51" s="10">
        <v>4.3</v>
      </c>
      <c r="H51" s="20"/>
    </row>
    <row r="52" spans="1:8" ht="12.75">
      <c r="A52" s="60"/>
      <c r="B52" s="56" t="s">
        <v>54</v>
      </c>
      <c r="C52" s="58"/>
      <c r="D52" s="21" t="s">
        <v>3</v>
      </c>
      <c r="E52" s="8" t="s">
        <v>15</v>
      </c>
      <c r="H52" s="20"/>
    </row>
    <row r="53" spans="1:8" ht="12.75">
      <c r="A53" s="60"/>
      <c r="B53" s="62" t="s">
        <v>55</v>
      </c>
      <c r="C53" s="63"/>
      <c r="D53" s="21" t="s">
        <v>3</v>
      </c>
      <c r="E53" s="10">
        <v>96.5</v>
      </c>
      <c r="H53" s="20"/>
    </row>
    <row r="54" spans="1:8" ht="12.75">
      <c r="A54" s="60"/>
      <c r="B54" s="47" t="s">
        <v>55</v>
      </c>
      <c r="C54" s="22" t="s">
        <v>56</v>
      </c>
      <c r="D54" s="21" t="s">
        <v>3</v>
      </c>
      <c r="E54" s="8">
        <v>25.3</v>
      </c>
      <c r="H54" s="20"/>
    </row>
    <row r="55" spans="1:8" ht="12.75">
      <c r="A55" s="60"/>
      <c r="B55" s="48"/>
      <c r="C55" s="22" t="s">
        <v>57</v>
      </c>
      <c r="D55" s="21" t="s">
        <v>3</v>
      </c>
      <c r="E55" s="10" t="s">
        <v>15</v>
      </c>
      <c r="H55" s="20"/>
    </row>
    <row r="56" spans="1:8" ht="12.75">
      <c r="A56" s="60"/>
      <c r="B56" s="48"/>
      <c r="C56" s="22" t="s">
        <v>58</v>
      </c>
      <c r="D56" s="21" t="s">
        <v>3</v>
      </c>
      <c r="E56" s="8">
        <v>15.4</v>
      </c>
      <c r="H56" s="20"/>
    </row>
    <row r="57" spans="1:8" ht="12.75">
      <c r="A57" s="60"/>
      <c r="B57" s="48"/>
      <c r="C57" s="22" t="s">
        <v>59</v>
      </c>
      <c r="D57" s="21" t="s">
        <v>3</v>
      </c>
      <c r="E57" s="10">
        <v>42.1</v>
      </c>
      <c r="H57" s="20"/>
    </row>
    <row r="58" spans="1:8" ht="12.75">
      <c r="A58" s="60"/>
      <c r="B58" s="48"/>
      <c r="C58" s="22" t="s">
        <v>60</v>
      </c>
      <c r="D58" s="21" t="s">
        <v>3</v>
      </c>
      <c r="E58" s="8">
        <v>5.3</v>
      </c>
      <c r="H58" s="20"/>
    </row>
    <row r="59" spans="1:8" ht="12.75">
      <c r="A59" s="60"/>
      <c r="B59" s="49"/>
      <c r="C59" s="22" t="s">
        <v>61</v>
      </c>
      <c r="D59" s="21" t="s">
        <v>3</v>
      </c>
      <c r="E59" s="10" t="s">
        <v>15</v>
      </c>
      <c r="H59" s="20"/>
    </row>
    <row r="60" spans="1:8" ht="12.75">
      <c r="A60" s="60"/>
      <c r="B60" s="62" t="s">
        <v>62</v>
      </c>
      <c r="C60" s="63"/>
      <c r="D60" s="21" t="s">
        <v>3</v>
      </c>
      <c r="E60" s="8">
        <v>115.2</v>
      </c>
      <c r="H60" s="20"/>
    </row>
    <row r="61" spans="1:8" ht="12.75">
      <c r="A61" s="60"/>
      <c r="B61" s="47" t="s">
        <v>62</v>
      </c>
      <c r="C61" s="22" t="s">
        <v>63</v>
      </c>
      <c r="D61" s="21" t="s">
        <v>3</v>
      </c>
      <c r="E61" s="10">
        <v>82</v>
      </c>
      <c r="H61" s="20"/>
    </row>
    <row r="62" spans="1:8" ht="12.75">
      <c r="A62" s="60"/>
      <c r="B62" s="48"/>
      <c r="C62" s="22" t="s">
        <v>64</v>
      </c>
      <c r="D62" s="21" t="s">
        <v>3</v>
      </c>
      <c r="E62" s="8">
        <v>16.899999999999999</v>
      </c>
      <c r="H62" s="20"/>
    </row>
    <row r="63" spans="1:8" ht="21">
      <c r="A63" s="60"/>
      <c r="B63" s="48"/>
      <c r="C63" s="22" t="s">
        <v>65</v>
      </c>
      <c r="D63" s="21" t="s">
        <v>3</v>
      </c>
      <c r="E63" s="10">
        <v>5.4</v>
      </c>
      <c r="H63" s="20"/>
    </row>
    <row r="64" spans="1:8" ht="12.75">
      <c r="A64" s="60"/>
      <c r="B64" s="48"/>
      <c r="C64" s="22" t="s">
        <v>66</v>
      </c>
      <c r="D64" s="21" t="s">
        <v>3</v>
      </c>
      <c r="E64" s="8" t="s">
        <v>15</v>
      </c>
      <c r="H64" s="20"/>
    </row>
    <row r="65" spans="1:9" ht="21">
      <c r="A65" s="60"/>
      <c r="B65" s="49"/>
      <c r="C65" s="22" t="s">
        <v>67</v>
      </c>
      <c r="D65" s="21" t="s">
        <v>3</v>
      </c>
      <c r="E65" s="10">
        <v>9.6</v>
      </c>
    </row>
    <row r="66" spans="1:9" ht="12.75">
      <c r="A66" s="61"/>
      <c r="B66" s="56" t="s">
        <v>68</v>
      </c>
      <c r="C66" s="58"/>
      <c r="D66" s="21" t="s">
        <v>3</v>
      </c>
      <c r="E66" s="8" t="s">
        <v>15</v>
      </c>
    </row>
    <row r="70" spans="1:9" s="24" customFormat="1">
      <c r="A70" s="24" t="s">
        <v>69</v>
      </c>
      <c r="H70" s="25"/>
    </row>
    <row r="72" spans="1:9">
      <c r="A72" s="24" t="s">
        <v>70</v>
      </c>
      <c r="B72" s="24" t="s">
        <v>71</v>
      </c>
      <c r="C72" s="24" t="s">
        <v>72</v>
      </c>
      <c r="D72" s="24" t="s">
        <v>73</v>
      </c>
    </row>
    <row r="74" spans="1:9" s="24" customFormat="1">
      <c r="A74" s="24" t="s">
        <v>5</v>
      </c>
      <c r="E74" s="24" t="s">
        <v>74</v>
      </c>
      <c r="F74" s="24" t="s">
        <v>75</v>
      </c>
      <c r="G74" s="24" t="s">
        <v>76</v>
      </c>
      <c r="H74" s="25" t="s">
        <v>77</v>
      </c>
      <c r="I74" s="24" t="s">
        <v>78</v>
      </c>
    </row>
    <row r="75" spans="1:9" s="24" customFormat="1">
      <c r="B75" s="24" t="s">
        <v>6</v>
      </c>
      <c r="E75" s="24">
        <f>E5</f>
        <v>19.3</v>
      </c>
      <c r="F75" s="24">
        <f>E75*(365.25/7)</f>
        <v>1007.0464285714287</v>
      </c>
      <c r="G75" s="24">
        <v>0.99999999999999989</v>
      </c>
      <c r="H75" s="25"/>
      <c r="I75" s="24">
        <f>SUM(I77,I76)</f>
        <v>1.2573453563004198</v>
      </c>
    </row>
    <row r="76" spans="1:9">
      <c r="C76" s="24" t="s">
        <v>79</v>
      </c>
      <c r="D76" s="24"/>
      <c r="E76" s="19">
        <f>E75*G76</f>
        <v>7.9897849462365587</v>
      </c>
      <c r="F76" s="19">
        <f>E76*(365.25/7)</f>
        <v>416.89556451612901</v>
      </c>
      <c r="G76" s="19">
        <v>0.41397849462365588</v>
      </c>
      <c r="I76" s="19">
        <f>F76*AVERAGE(H78:H79)</f>
        <v>0.52051393782329203</v>
      </c>
    </row>
    <row r="77" spans="1:9">
      <c r="C77" s="24" t="s">
        <v>80</v>
      </c>
      <c r="D77" s="24"/>
      <c r="E77" s="19">
        <f>G77*E75</f>
        <v>11.310215053763439</v>
      </c>
      <c r="F77" s="19">
        <f>E77*(365.25/7)</f>
        <v>590.15086405529951</v>
      </c>
      <c r="G77" s="19">
        <v>0.58602150537634401</v>
      </c>
      <c r="I77" s="19">
        <f>F77*AVERAGE(H78:H79)</f>
        <v>0.73683141847712774</v>
      </c>
    </row>
    <row r="78" spans="1:9">
      <c r="C78" s="24"/>
      <c r="D78" s="2" t="s">
        <v>82</v>
      </c>
      <c r="H78" s="23">
        <f>B466</f>
        <v>4.00513731321467E-4</v>
      </c>
    </row>
    <row r="79" spans="1:9">
      <c r="C79" s="24"/>
      <c r="D79" s="19" t="s">
        <v>81</v>
      </c>
      <c r="F79" s="24"/>
      <c r="H79" s="23">
        <f>B452</f>
        <v>2.09658137894879E-3</v>
      </c>
    </row>
    <row r="80" spans="1:9" s="24" customFormat="1">
      <c r="B80" s="24" t="s">
        <v>83</v>
      </c>
      <c r="E80" s="24">
        <f>E6</f>
        <v>23.4</v>
      </c>
      <c r="F80" s="24">
        <f>E80*(365.25/7)</f>
        <v>1220.9785714285715</v>
      </c>
      <c r="G80" s="24">
        <v>1</v>
      </c>
      <c r="H80" s="25"/>
      <c r="I80" s="24">
        <f>SUM(I81,I84)</f>
        <v>2.1288788914995416</v>
      </c>
    </row>
    <row r="81" spans="1:9">
      <c r="A81" s="19"/>
      <c r="C81" s="24" t="s">
        <v>84</v>
      </c>
      <c r="D81" s="24"/>
      <c r="E81" s="19">
        <f>G81*E80</f>
        <v>20.014468085106383</v>
      </c>
      <c r="F81" s="19">
        <f>E81*(365.25/7)</f>
        <v>1044.3263525835866</v>
      </c>
      <c r="G81" s="19">
        <v>0.85531914893617023</v>
      </c>
      <c r="I81" s="19">
        <f>F81*AVERAGE(H82:H83)</f>
        <v>2.0424448689411325</v>
      </c>
    </row>
    <row r="82" spans="1:9">
      <c r="A82" s="19"/>
      <c r="C82" s="24"/>
      <c r="D82" s="2" t="s">
        <v>86</v>
      </c>
      <c r="H82" s="23">
        <f>B455</f>
        <v>4.2646215314859999E-4</v>
      </c>
    </row>
    <row r="83" spans="1:9">
      <c r="A83" s="19"/>
      <c r="C83" s="24"/>
      <c r="D83" s="1" t="s">
        <v>85</v>
      </c>
      <c r="F83" s="24"/>
      <c r="H83" s="23">
        <f>B453</f>
        <v>3.4850447505856098E-3</v>
      </c>
    </row>
    <row r="84" spans="1:9">
      <c r="A84" s="19"/>
      <c r="C84" s="24" t="s">
        <v>88</v>
      </c>
      <c r="D84" s="24"/>
      <c r="E84" s="19">
        <f>G84*E80</f>
        <v>3.3855319148936167</v>
      </c>
      <c r="F84" s="19">
        <f>E84*(365.25/7)</f>
        <v>176.65221884498479</v>
      </c>
      <c r="G84" s="19">
        <v>0.14468085106382977</v>
      </c>
      <c r="I84" s="19">
        <f>F84*AVERAGE(H85:H86)</f>
        <v>8.6434022558408832E-2</v>
      </c>
    </row>
    <row r="85" spans="1:9">
      <c r="A85" s="19"/>
      <c r="C85" s="24"/>
      <c r="D85" s="1" t="s">
        <v>89</v>
      </c>
      <c r="F85" s="24"/>
      <c r="H85" s="23">
        <f>B457</f>
        <v>6.0573063602221001E-4</v>
      </c>
    </row>
    <row r="86" spans="1:9">
      <c r="A86" s="19"/>
      <c r="C86" s="24"/>
      <c r="D86" s="1" t="s">
        <v>90</v>
      </c>
      <c r="F86" s="24"/>
      <c r="H86" s="23">
        <f>B464</f>
        <v>3.7284776082494302E-4</v>
      </c>
    </row>
    <row r="87" spans="1:9">
      <c r="A87" s="19"/>
      <c r="C87" s="24"/>
      <c r="D87" s="1"/>
      <c r="F87" s="24"/>
    </row>
    <row r="88" spans="1:9" s="24" customFormat="1">
      <c r="B88" s="24" t="s">
        <v>8</v>
      </c>
      <c r="E88" s="24">
        <f>E7</f>
        <v>78.8</v>
      </c>
      <c r="F88" s="24">
        <f>E88*(365.25/7)</f>
        <v>4111.6714285714288</v>
      </c>
      <c r="G88" s="24">
        <v>1</v>
      </c>
      <c r="H88" s="25"/>
      <c r="I88" s="24">
        <f>SUM(I89,I91,I94,I96,I98,I100)</f>
        <v>2.4925065981040051</v>
      </c>
    </row>
    <row r="89" spans="1:9">
      <c r="A89" s="19"/>
      <c r="C89" s="24" t="s">
        <v>91</v>
      </c>
      <c r="D89" s="24"/>
      <c r="E89" s="19">
        <f>G89*E88</f>
        <v>18.078272604588395</v>
      </c>
      <c r="F89" s="19">
        <f>E89*(365.25/7)</f>
        <v>943.29843840370165</v>
      </c>
      <c r="G89" s="19">
        <v>0.22941970310391366</v>
      </c>
      <c r="I89" s="19">
        <f>F89*H90</f>
        <v>0.37780397731477955</v>
      </c>
    </row>
    <row r="90" spans="1:9">
      <c r="A90" s="19"/>
      <c r="C90" s="24"/>
      <c r="D90" s="19" t="s">
        <v>82</v>
      </c>
      <c r="F90" s="24"/>
      <c r="H90" s="23">
        <f>B466</f>
        <v>4.00513731321467E-4</v>
      </c>
    </row>
    <row r="91" spans="1:9">
      <c r="A91" s="19"/>
      <c r="C91" s="24" t="s">
        <v>92</v>
      </c>
      <c r="E91" s="26">
        <f>G91*E88</f>
        <v>12.442105263157893</v>
      </c>
      <c r="F91" s="19">
        <f>E91*(365.25/7)</f>
        <v>649.21127819548872</v>
      </c>
      <c r="G91" s="19">
        <v>0.15789473684210525</v>
      </c>
      <c r="I91" s="19">
        <f>F91*AVERAGE(H92:H93)</f>
        <v>1.1057437637250491</v>
      </c>
    </row>
    <row r="92" spans="1:9">
      <c r="A92" s="19"/>
      <c r="C92" s="24"/>
      <c r="D92" s="2" t="s">
        <v>86</v>
      </c>
      <c r="E92" s="26"/>
      <c r="H92" s="23">
        <f>B455</f>
        <v>4.2646215314859999E-4</v>
      </c>
    </row>
    <row r="93" spans="1:9">
      <c r="A93" s="19"/>
      <c r="C93" s="24"/>
      <c r="D93" s="19" t="s">
        <v>93</v>
      </c>
      <c r="F93" s="24"/>
      <c r="H93" s="23">
        <f>B454</f>
        <v>2.9799597648393701E-3</v>
      </c>
    </row>
    <row r="94" spans="1:9">
      <c r="A94" s="19"/>
      <c r="C94" s="24" t="s">
        <v>95</v>
      </c>
      <c r="E94" s="19">
        <f>G94*E88</f>
        <v>2.3395411605937926</v>
      </c>
      <c r="F94" s="19">
        <f>E94*(365.25/7)</f>
        <v>122.07391555812612</v>
      </c>
      <c r="G94" s="19">
        <v>2.9689608636977064E-2</v>
      </c>
      <c r="I94" s="19">
        <f>F94*H95</f>
        <v>4.8892279417206773E-2</v>
      </c>
    </row>
    <row r="95" spans="1:9">
      <c r="A95" s="19"/>
      <c r="C95" s="24"/>
      <c r="D95" s="27" t="s">
        <v>82</v>
      </c>
      <c r="F95" s="24"/>
      <c r="H95" s="23">
        <f>B466</f>
        <v>4.00513731321467E-4</v>
      </c>
    </row>
    <row r="96" spans="1:9">
      <c r="A96" s="19"/>
      <c r="C96" s="24" t="s">
        <v>96</v>
      </c>
      <c r="E96" s="26">
        <f>G96*E88</f>
        <v>4.0410256410256409</v>
      </c>
      <c r="F96" s="19">
        <f>E96*(365.25/7)</f>
        <v>210.85494505494506</v>
      </c>
      <c r="G96" s="19">
        <v>5.128205128205128E-2</v>
      </c>
      <c r="I96" s="19">
        <f>F96*H97</f>
        <v>8.4450300811538953E-2</v>
      </c>
    </row>
    <row r="97" spans="1:9">
      <c r="A97" s="19"/>
      <c r="C97" s="24"/>
      <c r="D97" s="27" t="s">
        <v>82</v>
      </c>
      <c r="H97" s="23">
        <f>B466</f>
        <v>4.00513731321467E-4</v>
      </c>
    </row>
    <row r="98" spans="1:9">
      <c r="A98" s="19"/>
      <c r="C98" s="24" t="s">
        <v>97</v>
      </c>
      <c r="D98" s="24"/>
      <c r="E98" s="19">
        <f>G98*E88</f>
        <v>10.102564102564104</v>
      </c>
      <c r="F98" s="19">
        <f>E98*(365.25/7)</f>
        <v>527.13736263736268</v>
      </c>
      <c r="G98" s="19">
        <v>0.12820512820512822</v>
      </c>
      <c r="I98" s="19">
        <f>F98*H99</f>
        <v>0.2111257520288474</v>
      </c>
    </row>
    <row r="99" spans="1:9">
      <c r="A99" s="19"/>
      <c r="C99" s="24"/>
      <c r="D99" s="27" t="s">
        <v>82</v>
      </c>
      <c r="H99" s="23">
        <f>B466</f>
        <v>4.00513731321467E-4</v>
      </c>
    </row>
    <row r="100" spans="1:9">
      <c r="A100" s="19"/>
      <c r="C100" s="24" t="s">
        <v>98</v>
      </c>
      <c r="D100" s="24"/>
      <c r="E100" s="19">
        <f>G100*E88</f>
        <v>31.796491228070177</v>
      </c>
      <c r="F100" s="19">
        <f>E100*(365.25/7)</f>
        <v>1659.0954887218047</v>
      </c>
      <c r="G100" s="19">
        <v>0.40350877192982459</v>
      </c>
      <c r="I100" s="19">
        <f>F100*H101</f>
        <v>0.66449052480658288</v>
      </c>
    </row>
    <row r="101" spans="1:9">
      <c r="A101" s="19"/>
      <c r="C101" s="24"/>
      <c r="D101" s="27" t="s">
        <v>82</v>
      </c>
      <c r="F101" s="24"/>
      <c r="H101" s="23">
        <f>B466</f>
        <v>4.00513731321467E-4</v>
      </c>
    </row>
    <row r="102" spans="1:9">
      <c r="A102" s="19"/>
      <c r="C102" s="24"/>
      <c r="D102" s="27"/>
      <c r="F102" s="24"/>
    </row>
    <row r="103" spans="1:9" s="24" customFormat="1">
      <c r="B103" s="24" t="s">
        <v>9</v>
      </c>
      <c r="E103" s="24">
        <f>E8</f>
        <v>8.6</v>
      </c>
      <c r="F103" s="24">
        <f>E103*(365.25/7)</f>
        <v>448.73571428571427</v>
      </c>
      <c r="G103" s="24">
        <v>1</v>
      </c>
      <c r="H103" s="25"/>
      <c r="I103" s="24">
        <f>SUM(I104:I105)</f>
        <v>0.1381916589730238</v>
      </c>
    </row>
    <row r="104" spans="1:9">
      <c r="A104" s="19"/>
      <c r="C104" s="24" t="s">
        <v>99</v>
      </c>
      <c r="D104" s="24"/>
      <c r="E104" s="19">
        <f>G104*E103</f>
        <v>2.4571428571428569</v>
      </c>
      <c r="F104" s="19">
        <f>E104*(365.25/7)</f>
        <v>128.21020408163264</v>
      </c>
      <c r="G104" s="19">
        <v>0.2857142857142857</v>
      </c>
      <c r="I104" s="19">
        <f>F104*AVERAGE(H106:H106)</f>
        <v>3.9483331135149652E-2</v>
      </c>
    </row>
    <row r="105" spans="1:9">
      <c r="A105" s="19"/>
      <c r="C105" s="24" t="s">
        <v>100</v>
      </c>
      <c r="D105" s="24"/>
      <c r="E105" s="19">
        <f>G105*E103</f>
        <v>6.1428571428571423</v>
      </c>
      <c r="F105" s="19">
        <f>E105*(365.25/7)</f>
        <v>320.52551020408163</v>
      </c>
      <c r="G105" s="19">
        <v>0.7142857142857143</v>
      </c>
      <c r="I105" s="19">
        <f>F105*AVERAGE(H106:H106)</f>
        <v>9.8708327837874144E-2</v>
      </c>
    </row>
    <row r="106" spans="1:9">
      <c r="A106" s="19"/>
      <c r="C106" s="24"/>
      <c r="D106" s="3" t="s">
        <v>101</v>
      </c>
      <c r="E106" s="3"/>
      <c r="F106" s="24"/>
      <c r="G106" s="3"/>
      <c r="H106" s="23">
        <f>B467</f>
        <v>3.0795779023961499E-4</v>
      </c>
    </row>
    <row r="107" spans="1:9">
      <c r="A107" s="19"/>
      <c r="C107" s="24"/>
      <c r="D107" s="3"/>
      <c r="E107" s="3"/>
      <c r="F107" s="24"/>
      <c r="G107" s="3"/>
    </row>
    <row r="108" spans="1:9" s="24" customFormat="1">
      <c r="B108" s="24" t="s">
        <v>10</v>
      </c>
      <c r="E108" s="24">
        <f>E9</f>
        <v>48.7</v>
      </c>
      <c r="F108" s="24">
        <f>E108*(365.25/7)</f>
        <v>2541.096428571429</v>
      </c>
      <c r="G108" s="24">
        <v>0.9973821989528795</v>
      </c>
      <c r="H108" s="25"/>
      <c r="I108" s="24">
        <f>F108*H112</f>
        <v>0.57153550171202339</v>
      </c>
    </row>
    <row r="109" spans="1:9">
      <c r="C109" s="24" t="s">
        <v>102</v>
      </c>
      <c r="D109" s="24"/>
      <c r="E109" s="19">
        <f>G109*E108</f>
        <v>21.545287958115182</v>
      </c>
      <c r="F109" s="19">
        <f>E109*(365.25/7)</f>
        <v>1124.202346671653</v>
      </c>
      <c r="G109" s="19">
        <v>0.44240837696335072</v>
      </c>
    </row>
    <row r="110" spans="1:9">
      <c r="C110" s="24" t="s">
        <v>103</v>
      </c>
      <c r="D110" s="24"/>
      <c r="E110" s="19">
        <f>G110*E108</f>
        <v>27.027225130890049</v>
      </c>
      <c r="F110" s="19">
        <f>E110*(365.25/7)</f>
        <v>1410.2419970082271</v>
      </c>
      <c r="G110" s="19">
        <v>0.55497382198952872</v>
      </c>
    </row>
    <row r="111" spans="1:9">
      <c r="C111" s="24" t="s">
        <v>104</v>
      </c>
      <c r="D111" s="24">
        <f>F108-SUM(F109:F110)</f>
        <v>6.6520848915488386</v>
      </c>
      <c r="E111" s="19" t="s">
        <v>105</v>
      </c>
      <c r="F111" s="24" t="e">
        <f>E111*(365.25/7)</f>
        <v>#VALUE!</v>
      </c>
      <c r="G111" s="19">
        <v>2.6178010471205049E-3</v>
      </c>
    </row>
    <row r="112" spans="1:9">
      <c r="C112" s="24"/>
      <c r="D112" s="2" t="s">
        <v>276</v>
      </c>
      <c r="F112" s="24"/>
      <c r="H112" s="23">
        <f>B510</f>
        <v>2.2491688835017299E-4</v>
      </c>
    </row>
    <row r="113" spans="1:9">
      <c r="C113" s="24"/>
      <c r="D113" s="2"/>
      <c r="F113" s="24"/>
    </row>
    <row r="114" spans="1:9">
      <c r="C114" s="24"/>
      <c r="D114" s="2"/>
      <c r="F114" s="24"/>
    </row>
    <row r="115" spans="1:9">
      <c r="C115" s="24"/>
      <c r="D115" s="2"/>
      <c r="F115" s="24"/>
    </row>
    <row r="116" spans="1:9">
      <c r="C116" s="24"/>
      <c r="D116" s="2"/>
      <c r="F116" s="24"/>
    </row>
    <row r="117" spans="1:9">
      <c r="C117" s="24"/>
      <c r="D117" s="2"/>
      <c r="F117" s="24"/>
    </row>
    <row r="118" spans="1:9">
      <c r="C118" s="24"/>
      <c r="D118" s="2"/>
      <c r="F118" s="24"/>
    </row>
    <row r="119" spans="1:9">
      <c r="C119" s="24"/>
      <c r="D119" s="2"/>
      <c r="F119" s="24"/>
    </row>
    <row r="120" spans="1:9">
      <c r="C120" s="24"/>
      <c r="D120" s="2"/>
      <c r="F120" s="24"/>
    </row>
    <row r="121" spans="1:9">
      <c r="C121" s="24"/>
      <c r="D121" s="2"/>
      <c r="F121" s="24"/>
    </row>
    <row r="122" spans="1:9" s="28" customFormat="1">
      <c r="A122" s="28" t="s">
        <v>106</v>
      </c>
      <c r="E122" s="28">
        <f>E4</f>
        <v>178.8</v>
      </c>
      <c r="F122" s="28">
        <f>E122*(365.25/7)</f>
        <v>9329.5285714285728</v>
      </c>
      <c r="H122" s="29"/>
      <c r="I122" s="28">
        <f>SUM(I108,I103,I88,I80,I75)</f>
        <v>6.588458006589013</v>
      </c>
    </row>
    <row r="123" spans="1:9">
      <c r="F123" s="24"/>
    </row>
    <row r="124" spans="1:9" s="24" customFormat="1">
      <c r="A124" s="24" t="s">
        <v>107</v>
      </c>
      <c r="H124" s="25"/>
    </row>
    <row r="125" spans="1:9" s="24" customFormat="1">
      <c r="B125" s="24" t="s">
        <v>12</v>
      </c>
      <c r="E125" s="24">
        <f>E11</f>
        <v>24.5</v>
      </c>
      <c r="F125" s="24">
        <f t="shared" ref="F125:F133" si="0">E125*(365.25/7)</f>
        <v>1278.375</v>
      </c>
      <c r="G125" s="24">
        <v>1</v>
      </c>
      <c r="H125" s="25"/>
    </row>
    <row r="126" spans="1:9">
      <c r="C126" s="24" t="s">
        <v>108</v>
      </c>
      <c r="D126" s="24"/>
      <c r="E126" s="19">
        <f>G126*E125</f>
        <v>8.1666666666666661</v>
      </c>
      <c r="F126" s="19">
        <f t="shared" si="0"/>
        <v>426.125</v>
      </c>
      <c r="G126" s="19">
        <v>0.33333333333333331</v>
      </c>
    </row>
    <row r="127" spans="1:9">
      <c r="C127" s="24" t="s">
        <v>109</v>
      </c>
      <c r="D127" s="24"/>
      <c r="E127" s="19">
        <f>G127*E125</f>
        <v>10.176923076923076</v>
      </c>
      <c r="F127" s="19">
        <f t="shared" si="0"/>
        <v>531.01730769230767</v>
      </c>
      <c r="G127" s="19">
        <v>0.41538461538461535</v>
      </c>
    </row>
    <row r="128" spans="1:9">
      <c r="C128" s="24" t="s">
        <v>110</v>
      </c>
      <c r="D128" s="24"/>
      <c r="E128" s="19">
        <f>G128*E125</f>
        <v>2.5128205128205128</v>
      </c>
      <c r="F128" s="19">
        <f t="shared" si="0"/>
        <v>131.11538461538461</v>
      </c>
      <c r="G128" s="19">
        <v>0.10256410256410256</v>
      </c>
    </row>
    <row r="129" spans="1:9">
      <c r="C129" s="24" t="s">
        <v>111</v>
      </c>
      <c r="D129" s="24"/>
      <c r="E129" s="19">
        <f>G129*E125</f>
        <v>3.6435897435897435</v>
      </c>
      <c r="F129" s="19">
        <f t="shared" si="0"/>
        <v>190.11730769230769</v>
      </c>
      <c r="G129" s="19">
        <v>0.14871794871794872</v>
      </c>
    </row>
    <row r="130" spans="1:9" s="24" customFormat="1">
      <c r="B130" s="24" t="s">
        <v>13</v>
      </c>
      <c r="E130" s="24">
        <f>E12</f>
        <v>8.1999999999999993</v>
      </c>
      <c r="F130" s="19">
        <f t="shared" si="0"/>
        <v>427.8642857142857</v>
      </c>
      <c r="G130" s="24">
        <v>1</v>
      </c>
      <c r="H130" s="25"/>
    </row>
    <row r="131" spans="1:9">
      <c r="C131" s="24" t="s">
        <v>13</v>
      </c>
      <c r="D131" s="24"/>
      <c r="E131" s="19">
        <f>G131*E130</f>
        <v>8.1999999999999993</v>
      </c>
      <c r="F131" s="19">
        <f t="shared" si="0"/>
        <v>427.8642857142857</v>
      </c>
      <c r="G131" s="19">
        <v>1</v>
      </c>
    </row>
    <row r="132" spans="1:9" s="24" customFormat="1">
      <c r="B132" s="24" t="s">
        <v>14</v>
      </c>
      <c r="E132" s="24" t="s">
        <v>105</v>
      </c>
      <c r="F132" s="19" t="e">
        <f t="shared" si="0"/>
        <v>#VALUE!</v>
      </c>
      <c r="G132" s="24">
        <v>1</v>
      </c>
      <c r="H132" s="25"/>
    </row>
    <row r="133" spans="1:9">
      <c r="C133" s="24" t="s">
        <v>14</v>
      </c>
      <c r="D133" s="24"/>
      <c r="E133" s="19" t="s">
        <v>105</v>
      </c>
      <c r="F133" s="19" t="e">
        <f t="shared" si="0"/>
        <v>#VALUE!</v>
      </c>
      <c r="G133" s="19">
        <v>1</v>
      </c>
    </row>
    <row r="134" spans="1:9">
      <c r="C134" s="24"/>
      <c r="D134" s="3" t="s">
        <v>101</v>
      </c>
      <c r="E134" s="3"/>
      <c r="F134" s="24"/>
      <c r="G134" s="3"/>
      <c r="H134" s="23">
        <f>B467</f>
        <v>3.0795779023961499E-4</v>
      </c>
    </row>
    <row r="135" spans="1:9" s="28" customFormat="1">
      <c r="A135" s="28" t="s">
        <v>112</v>
      </c>
      <c r="E135" s="28">
        <f>E10</f>
        <v>32.700000000000003</v>
      </c>
      <c r="F135" s="28">
        <f>E135*(365.25/7)</f>
        <v>1706.2392857142859</v>
      </c>
      <c r="H135" s="29"/>
      <c r="I135" s="28">
        <f>F135*H134</f>
        <v>0.52544968004859061</v>
      </c>
    </row>
    <row r="136" spans="1:9">
      <c r="C136" s="24"/>
      <c r="D136" s="24"/>
      <c r="F136" s="24"/>
    </row>
    <row r="137" spans="1:9" s="24" customFormat="1">
      <c r="A137" s="24" t="s">
        <v>16</v>
      </c>
      <c r="H137" s="25"/>
    </row>
    <row r="138" spans="1:9" s="24" customFormat="1">
      <c r="B138" s="24" t="s">
        <v>17</v>
      </c>
      <c r="E138" s="24">
        <f>E15</f>
        <v>26.2</v>
      </c>
      <c r="F138" s="24">
        <f t="shared" ref="F138:F151" si="1">E138*(365.25/7)</f>
        <v>1367.0785714285714</v>
      </c>
      <c r="G138" s="24">
        <v>1.0036231884057971</v>
      </c>
      <c r="H138" s="25"/>
    </row>
    <row r="139" spans="1:9">
      <c r="C139" s="24" t="s">
        <v>113</v>
      </c>
      <c r="D139" s="24"/>
      <c r="E139" s="19">
        <f>G139*E138</f>
        <v>7.4992753623188406</v>
      </c>
      <c r="F139" s="19">
        <f t="shared" si="1"/>
        <v>391.30147515527955</v>
      </c>
      <c r="G139" s="19">
        <v>0.28623188405797101</v>
      </c>
    </row>
    <row r="140" spans="1:9">
      <c r="C140" s="24" t="s">
        <v>114</v>
      </c>
      <c r="D140" s="24"/>
      <c r="E140" s="19">
        <f>G140*E138</f>
        <v>4.1768115942028992</v>
      </c>
      <c r="F140" s="19">
        <f t="shared" si="1"/>
        <v>217.9400621118013</v>
      </c>
      <c r="G140" s="19">
        <v>0.15942028985507248</v>
      </c>
    </row>
    <row r="141" spans="1:9">
      <c r="C141" s="24" t="s">
        <v>115</v>
      </c>
      <c r="D141" s="24"/>
      <c r="E141" s="19">
        <f>G141*E138</f>
        <v>9.7775362318840582</v>
      </c>
      <c r="F141" s="19">
        <f t="shared" si="1"/>
        <v>510.17787267080746</v>
      </c>
      <c r="G141" s="19">
        <v>0.37318840579710144</v>
      </c>
    </row>
    <row r="142" spans="1:9">
      <c r="C142" s="24" t="s">
        <v>116</v>
      </c>
      <c r="D142" s="24"/>
      <c r="E142" s="19">
        <f>G142*E138</f>
        <v>2.4681159420289855</v>
      </c>
      <c r="F142" s="19">
        <f t="shared" si="1"/>
        <v>128.78276397515529</v>
      </c>
      <c r="G142" s="19">
        <v>9.420289855072464E-2</v>
      </c>
    </row>
    <row r="143" spans="1:9">
      <c r="C143" s="24" t="s">
        <v>117</v>
      </c>
      <c r="D143" s="24"/>
      <c r="E143" s="19">
        <f>G143*E138</f>
        <v>0.75942028985507248</v>
      </c>
      <c r="F143" s="19">
        <f t="shared" si="1"/>
        <v>39.625465838509321</v>
      </c>
      <c r="G143" s="19">
        <v>2.8985507246376812E-2</v>
      </c>
    </row>
    <row r="144" spans="1:9">
      <c r="C144" s="24" t="s">
        <v>118</v>
      </c>
      <c r="D144" s="24"/>
      <c r="E144" s="19">
        <f>G144*E138</f>
        <v>0.66449275362318838</v>
      </c>
      <c r="F144" s="19">
        <f t="shared" si="1"/>
        <v>34.672282608695653</v>
      </c>
      <c r="G144" s="19">
        <v>2.5362318840579708E-2</v>
      </c>
    </row>
    <row r="145" spans="1:9">
      <c r="C145" s="24" t="s">
        <v>119</v>
      </c>
      <c r="D145" s="24"/>
      <c r="E145" s="19">
        <f>G145*E138</f>
        <v>0.94927536231884058</v>
      </c>
      <c r="F145" s="19">
        <f t="shared" si="1"/>
        <v>49.531832298136649</v>
      </c>
      <c r="G145" s="19">
        <v>3.6231884057971016E-2</v>
      </c>
    </row>
    <row r="146" spans="1:9" s="24" customFormat="1">
      <c r="B146" s="24" t="s">
        <v>18</v>
      </c>
      <c r="E146" s="24">
        <f>E16</f>
        <v>4.9000000000000004</v>
      </c>
      <c r="F146" s="24">
        <f t="shared" si="1"/>
        <v>255.67500000000004</v>
      </c>
      <c r="G146" s="24">
        <v>1</v>
      </c>
      <c r="H146" s="25"/>
    </row>
    <row r="147" spans="1:9">
      <c r="C147" s="24" t="s">
        <v>120</v>
      </c>
      <c r="D147" s="24"/>
      <c r="E147" s="19">
        <f>G147*E146</f>
        <v>2.0548387096774197</v>
      </c>
      <c r="F147" s="19">
        <f t="shared" si="1"/>
        <v>107.21854838709679</v>
      </c>
      <c r="G147" s="19">
        <v>0.41935483870967744</v>
      </c>
    </row>
    <row r="148" spans="1:9">
      <c r="C148" s="24" t="s">
        <v>121</v>
      </c>
      <c r="D148" s="24"/>
      <c r="E148" s="19">
        <f>G148*E146</f>
        <v>0.5532258064516129</v>
      </c>
      <c r="F148" s="19">
        <f t="shared" si="1"/>
        <v>28.866532258064517</v>
      </c>
      <c r="G148" s="19">
        <v>0.1129032258064516</v>
      </c>
    </row>
    <row r="149" spans="1:9">
      <c r="C149" s="24" t="s">
        <v>122</v>
      </c>
      <c r="D149" s="24"/>
      <c r="E149" s="19">
        <f>G149*E146</f>
        <v>1.7387096774193551</v>
      </c>
      <c r="F149" s="19">
        <f t="shared" si="1"/>
        <v>90.723387096774218</v>
      </c>
      <c r="G149" s="19">
        <v>0.35483870967741937</v>
      </c>
    </row>
    <row r="150" spans="1:9">
      <c r="C150" s="24" t="s">
        <v>123</v>
      </c>
      <c r="D150" s="24"/>
      <c r="E150" s="19">
        <f>G150*E146</f>
        <v>0.39516129032258068</v>
      </c>
      <c r="F150" s="19">
        <f t="shared" si="1"/>
        <v>20.618951612903228</v>
      </c>
      <c r="G150" s="19">
        <v>8.0645161290322578E-2</v>
      </c>
    </row>
    <row r="151" spans="1:9">
      <c r="C151" s="24" t="s">
        <v>124</v>
      </c>
      <c r="D151" s="24"/>
      <c r="E151" s="19">
        <f>G151*E146</f>
        <v>0.15806451612903227</v>
      </c>
      <c r="F151" s="19">
        <f t="shared" si="1"/>
        <v>8.2475806451612907</v>
      </c>
      <c r="G151" s="19">
        <v>3.2258064516129031E-2</v>
      </c>
    </row>
    <row r="152" spans="1:9">
      <c r="C152" s="24"/>
      <c r="D152" s="2" t="s">
        <v>125</v>
      </c>
      <c r="H152" s="23">
        <f>B468</f>
        <v>2.5698777452277098E-4</v>
      </c>
    </row>
    <row r="153" spans="1:9">
      <c r="C153" s="24"/>
      <c r="D153" s="3" t="s">
        <v>126</v>
      </c>
      <c r="F153" s="24"/>
      <c r="G153" s="28"/>
      <c r="H153" s="23">
        <f>B469</f>
        <v>2.3781103369882801E-4</v>
      </c>
    </row>
    <row r="154" spans="1:9" s="28" customFormat="1">
      <c r="A154" s="28" t="s">
        <v>127</v>
      </c>
      <c r="E154" s="28">
        <f>E14</f>
        <v>31.1</v>
      </c>
      <c r="F154" s="28">
        <f>E154*(365.25/7)</f>
        <v>1622.7535714285716</v>
      </c>
      <c r="H154" s="29"/>
      <c r="I154" s="28">
        <f>F154*AVERAGE(H152:H153)</f>
        <v>0.40146826659010032</v>
      </c>
    </row>
    <row r="155" spans="1:9">
      <c r="C155" s="24"/>
      <c r="D155" s="24"/>
      <c r="F155" s="24"/>
    </row>
    <row r="156" spans="1:9" s="24" customFormat="1">
      <c r="A156" s="24" t="s">
        <v>19</v>
      </c>
      <c r="H156" s="25"/>
    </row>
    <row r="157" spans="1:9" s="24" customFormat="1">
      <c r="B157" s="24" t="s">
        <v>20</v>
      </c>
      <c r="E157" s="30">
        <f>E18</f>
        <v>65.900000000000006</v>
      </c>
      <c r="F157" s="24">
        <f>E157*(365.25/7)</f>
        <v>3438.5678571428575</v>
      </c>
      <c r="G157" s="24">
        <v>1.0151057401812689</v>
      </c>
      <c r="H157" s="25"/>
      <c r="I157" s="24">
        <f>F157*AVERAGE(H159:H160)</f>
        <v>0.46508273947696649</v>
      </c>
    </row>
    <row r="158" spans="1:9">
      <c r="C158" s="24" t="s">
        <v>20</v>
      </c>
      <c r="D158" s="24"/>
      <c r="E158" s="26">
        <f>G158*E157</f>
        <v>65.900000000000006</v>
      </c>
      <c r="F158" s="19">
        <f>E158*(365.25/7)</f>
        <v>3438.5678571428575</v>
      </c>
      <c r="G158" s="19">
        <v>1</v>
      </c>
    </row>
    <row r="159" spans="1:9">
      <c r="D159" s="27" t="s">
        <v>128</v>
      </c>
      <c r="E159" s="26"/>
      <c r="F159" s="24"/>
      <c r="H159" s="23">
        <f>B529</f>
        <v>7.7595885697333093E-5</v>
      </c>
    </row>
    <row r="160" spans="1:9">
      <c r="D160" s="31" t="s">
        <v>129</v>
      </c>
      <c r="E160" s="26"/>
      <c r="F160" s="24"/>
      <c r="H160" s="23">
        <f>B492</f>
        <v>1.9291367456093599E-4</v>
      </c>
    </row>
    <row r="161" spans="2:9" s="24" customFormat="1">
      <c r="B161" s="24" t="s">
        <v>21</v>
      </c>
      <c r="E161" s="30">
        <f>E19</f>
        <v>63.4</v>
      </c>
      <c r="F161" s="24">
        <f>E161*(365.25/7)</f>
        <v>3308.1214285714286</v>
      </c>
      <c r="G161" s="24">
        <v>1</v>
      </c>
      <c r="H161" s="25"/>
      <c r="I161" s="24">
        <f>SUM(I162,I168,I164)</f>
        <v>0.75838375862879781</v>
      </c>
    </row>
    <row r="162" spans="2:9">
      <c r="C162" s="24" t="s">
        <v>130</v>
      </c>
      <c r="D162" s="24"/>
      <c r="E162" s="26">
        <f>G162*E161</f>
        <v>39.41722846441948</v>
      </c>
      <c r="F162" s="19">
        <f>E162*(365.25/7)</f>
        <v>2056.7346709470307</v>
      </c>
      <c r="G162" s="19">
        <v>0.62172284644194764</v>
      </c>
      <c r="I162" s="19">
        <f>F162*H163</f>
        <v>0.39677224296926927</v>
      </c>
    </row>
    <row r="163" spans="2:9">
      <c r="C163" s="24"/>
      <c r="D163" s="31" t="s">
        <v>129</v>
      </c>
      <c r="E163" s="26"/>
      <c r="F163" s="24"/>
      <c r="H163" s="23">
        <f>B492</f>
        <v>1.9291367456093599E-4</v>
      </c>
    </row>
    <row r="164" spans="2:9">
      <c r="C164" s="24" t="s">
        <v>131</v>
      </c>
      <c r="D164" s="24"/>
      <c r="E164" s="26">
        <f>G164*E161</f>
        <v>3.3243445692883893</v>
      </c>
      <c r="F164" s="19">
        <f>E164*(365.25/7)</f>
        <v>173.45955056179776</v>
      </c>
      <c r="G164" s="19">
        <v>5.2434456928838948E-2</v>
      </c>
      <c r="I164" s="19">
        <f>F164*AVERAGE(H165:H167)</f>
        <v>0.15366461723587546</v>
      </c>
    </row>
    <row r="165" spans="2:9">
      <c r="C165" s="24"/>
      <c r="D165" s="31" t="s">
        <v>132</v>
      </c>
      <c r="E165" s="26"/>
      <c r="F165" s="24"/>
      <c r="H165" s="23">
        <f>B479</f>
        <v>1.4906108433209899E-3</v>
      </c>
    </row>
    <row r="166" spans="2:9">
      <c r="C166" s="24"/>
      <c r="D166" s="31" t="s">
        <v>133</v>
      </c>
      <c r="E166" s="26"/>
      <c r="F166" s="24"/>
      <c r="H166" s="23">
        <f>B478</f>
        <v>8.8192919598841597E-4</v>
      </c>
    </row>
    <row r="167" spans="2:9">
      <c r="C167" s="24"/>
      <c r="D167" s="31" t="s">
        <v>134</v>
      </c>
      <c r="E167" s="26"/>
      <c r="F167" s="24"/>
      <c r="H167" s="23">
        <f>B470</f>
        <v>2.8510464047079402E-4</v>
      </c>
    </row>
    <row r="168" spans="2:9">
      <c r="C168" s="24" t="s">
        <v>135</v>
      </c>
      <c r="D168" s="24"/>
      <c r="E168" s="26">
        <f>G168*E161</f>
        <v>20.658426966292133</v>
      </c>
      <c r="F168" s="19">
        <f>E168*(365.25/7)</f>
        <v>1077.9272070626002</v>
      </c>
      <c r="G168" s="19">
        <v>0.32584269662921345</v>
      </c>
      <c r="I168" s="19">
        <f>F168*H169</f>
        <v>0.20794689842365313</v>
      </c>
    </row>
    <row r="169" spans="2:9">
      <c r="C169" s="24"/>
      <c r="D169" s="31" t="s">
        <v>129</v>
      </c>
      <c r="E169" s="26"/>
      <c r="F169" s="24"/>
      <c r="H169" s="23">
        <f>B492</f>
        <v>1.9291367456093599E-4</v>
      </c>
    </row>
    <row r="170" spans="2:9" s="24" customFormat="1">
      <c r="B170" s="24" t="s">
        <v>22</v>
      </c>
      <c r="D170" s="24" t="s">
        <v>136</v>
      </c>
      <c r="E170" s="30">
        <f>(E200-SUM(E186,E177,E161,E157)) / 2</f>
        <v>46.600000000000009</v>
      </c>
      <c r="F170" s="24">
        <f>E170*(365.25/7)</f>
        <v>2431.5214285714292</v>
      </c>
      <c r="G170" s="24">
        <v>1</v>
      </c>
      <c r="H170" s="25"/>
      <c r="I170" s="24">
        <f>SUM(I171,I175)</f>
        <v>0.60273667443631473</v>
      </c>
    </row>
    <row r="171" spans="2:9">
      <c r="C171" s="24" t="s">
        <v>137</v>
      </c>
      <c r="D171" s="24"/>
      <c r="E171" s="26">
        <f>G171*E170</f>
        <v>8.4462500000000009</v>
      </c>
      <c r="F171" s="19">
        <f>E171*(365.25/7)</f>
        <v>440.71325892857152</v>
      </c>
      <c r="G171" s="19">
        <v>0.18124999999999999</v>
      </c>
      <c r="I171" s="19">
        <f>F171*AVERAGE(H172:H174)</f>
        <v>0.39041974930003726</v>
      </c>
    </row>
    <row r="172" spans="2:9">
      <c r="C172" s="24"/>
      <c r="D172" s="31" t="s">
        <v>132</v>
      </c>
      <c r="E172" s="26"/>
      <c r="F172" s="24"/>
      <c r="H172" s="23">
        <f>B479</f>
        <v>1.4906108433209899E-3</v>
      </c>
    </row>
    <row r="173" spans="2:9">
      <c r="C173" s="24"/>
      <c r="D173" s="31" t="s">
        <v>133</v>
      </c>
      <c r="E173" s="26"/>
      <c r="F173" s="24"/>
      <c r="H173" s="23">
        <f>B478</f>
        <v>8.8192919598841597E-4</v>
      </c>
    </row>
    <row r="174" spans="2:9">
      <c r="C174" s="24"/>
      <c r="D174" s="31" t="s">
        <v>134</v>
      </c>
      <c r="E174" s="26"/>
      <c r="F174" s="24"/>
      <c r="H174" s="23">
        <f>B470</f>
        <v>2.8510464047079402E-4</v>
      </c>
    </row>
    <row r="175" spans="2:9">
      <c r="C175" s="24" t="s">
        <v>138</v>
      </c>
      <c r="D175" s="24"/>
      <c r="E175" s="26">
        <f>G175*E170</f>
        <v>38.153750000000009</v>
      </c>
      <c r="F175" s="19">
        <f>E175*(365.25/7)</f>
        <v>1990.8081696428578</v>
      </c>
      <c r="G175" s="19">
        <v>0.81874999999999998</v>
      </c>
      <c r="I175" s="19">
        <f>F175*H176</f>
        <v>0.21231692513627748</v>
      </c>
    </row>
    <row r="176" spans="2:9">
      <c r="C176" s="24"/>
      <c r="D176" s="31" t="s">
        <v>139</v>
      </c>
      <c r="E176" s="26"/>
      <c r="F176" s="24"/>
      <c r="H176" s="23">
        <f>B555</f>
        <v>1.06648610536075E-4</v>
      </c>
    </row>
    <row r="177" spans="1:9" s="24" customFormat="1">
      <c r="B177" s="24" t="s">
        <v>23</v>
      </c>
      <c r="E177" s="30">
        <f>E21</f>
        <v>27.2</v>
      </c>
      <c r="F177" s="24">
        <f>E177*(365.25/7)</f>
        <v>1419.257142857143</v>
      </c>
      <c r="G177" s="24">
        <v>0.99595141700404854</v>
      </c>
      <c r="H177" s="25"/>
      <c r="I177" s="24">
        <f>SUM(I178,I180,I182,I184)</f>
        <v>0.21377739768221393</v>
      </c>
    </row>
    <row r="178" spans="1:9">
      <c r="A178" s="32"/>
      <c r="C178" s="24" t="s">
        <v>140</v>
      </c>
      <c r="D178" s="24"/>
      <c r="E178" s="26">
        <f>G178*E177</f>
        <v>2.4226720647773279</v>
      </c>
      <c r="F178" s="19">
        <f>E178*(365.25/7)</f>
        <v>126.41156737998844</v>
      </c>
      <c r="G178" s="19">
        <v>8.9068825910931182E-2</v>
      </c>
      <c r="I178" s="19">
        <f>F178*H179</f>
        <v>1.6853997426958384E-2</v>
      </c>
    </row>
    <row r="179" spans="1:9">
      <c r="D179" s="31" t="s">
        <v>140</v>
      </c>
      <c r="E179" s="26"/>
      <c r="H179" s="23">
        <f>B489</f>
        <v>1.3332638599674901E-4</v>
      </c>
    </row>
    <row r="180" spans="1:9">
      <c r="C180" s="24" t="s">
        <v>141</v>
      </c>
      <c r="D180" s="24"/>
      <c r="E180" s="26">
        <f>G180*E177</f>
        <v>1.1012145748987854</v>
      </c>
      <c r="F180" s="19">
        <f>E180*(365.25/7)</f>
        <v>57.459803354540199</v>
      </c>
      <c r="G180" s="19">
        <v>4.048582995951417E-2</v>
      </c>
      <c r="I180" s="19">
        <f>F180*H181</f>
        <v>1.0116994681431407E-2</v>
      </c>
    </row>
    <row r="181" spans="1:9">
      <c r="D181" s="31" t="s">
        <v>142</v>
      </c>
      <c r="E181" s="26"/>
      <c r="H181" s="23">
        <f>B491</f>
        <v>1.7607081978696001E-4</v>
      </c>
    </row>
    <row r="182" spans="1:9">
      <c r="C182" s="24" t="s">
        <v>143</v>
      </c>
      <c r="D182" s="24"/>
      <c r="E182" s="26">
        <f>G182*E177</f>
        <v>23.565991902834007</v>
      </c>
      <c r="F182" s="19">
        <f>E182*(365.25/7)</f>
        <v>1229.6397917871602</v>
      </c>
      <c r="G182" s="19">
        <v>0.8663967611336032</v>
      </c>
      <c r="I182" s="19">
        <f>F182*H183</f>
        <v>0.18619081422812483</v>
      </c>
    </row>
    <row r="183" spans="1:9">
      <c r="D183" s="31" t="s">
        <v>144</v>
      </c>
      <c r="E183" s="26"/>
      <c r="F183" s="24"/>
      <c r="H183" s="23">
        <f>B541</f>
        <v>1.5141898909884401E-4</v>
      </c>
    </row>
    <row r="184" spans="1:9">
      <c r="C184" s="24" t="s">
        <v>145</v>
      </c>
      <c r="D184" s="32">
        <f>F177-SUM(F182,F180,F178)</f>
        <v>5.7459803354543055</v>
      </c>
      <c r="E184" s="26" t="s">
        <v>105</v>
      </c>
      <c r="F184" s="19" t="e">
        <f>E184*(365.25/7)</f>
        <v>#VALUE!</v>
      </c>
      <c r="G184" s="19">
        <v>4.0485829959514552E-3</v>
      </c>
      <c r="I184" s="19">
        <f>D184*H185</f>
        <v>6.1559134569930151E-4</v>
      </c>
    </row>
    <row r="185" spans="1:9">
      <c r="D185" s="27" t="s">
        <v>146</v>
      </c>
      <c r="E185" s="26"/>
      <c r="F185" s="24"/>
      <c r="H185" s="23">
        <f>B540</f>
        <v>1.07134259040347E-4</v>
      </c>
    </row>
    <row r="186" spans="1:9" s="24" customFormat="1">
      <c r="B186" s="24" t="s">
        <v>24</v>
      </c>
      <c r="E186" s="30">
        <f>E22</f>
        <v>40.6</v>
      </c>
      <c r="F186" s="24">
        <f>E186*(365.25/7)</f>
        <v>2118.4500000000003</v>
      </c>
      <c r="G186" s="24">
        <v>0.99722991689750695</v>
      </c>
      <c r="H186" s="25"/>
      <c r="I186" s="24">
        <f>SUM(I187,I189,I191,I193,I195)</f>
        <v>3.5563770195258559</v>
      </c>
    </row>
    <row r="187" spans="1:9">
      <c r="C187" s="24" t="s">
        <v>147</v>
      </c>
      <c r="D187" s="24"/>
      <c r="E187" s="26">
        <f>G187*E186</f>
        <v>34.976731301939061</v>
      </c>
      <c r="F187" s="19">
        <f>E187*(365.25/7)</f>
        <v>1825.0358725761776</v>
      </c>
      <c r="G187" s="19">
        <v>0.86149584487534625</v>
      </c>
      <c r="I187" s="19">
        <f>F187*H188</f>
        <v>3.3868802818435184</v>
      </c>
    </row>
    <row r="188" spans="1:9">
      <c r="D188" s="31" t="s">
        <v>148</v>
      </c>
      <c r="E188" s="26"/>
      <c r="H188" s="23">
        <f>B486</f>
        <v>1.8557883342110301E-3</v>
      </c>
    </row>
    <row r="189" spans="1:9">
      <c r="C189" s="24" t="s">
        <v>149</v>
      </c>
      <c r="D189" s="24"/>
      <c r="E189" s="26">
        <f>G189*E186</f>
        <v>3.9362880886426592</v>
      </c>
      <c r="F189" s="19">
        <f>E189*(365.25/7)</f>
        <v>205.38988919667591</v>
      </c>
      <c r="G189" s="19">
        <v>9.6952908587257608E-2</v>
      </c>
      <c r="I189" s="19">
        <f>F189*H190</f>
        <v>0.14609746587045164</v>
      </c>
    </row>
    <row r="190" spans="1:9">
      <c r="C190" s="24"/>
      <c r="D190" s="31" t="s">
        <v>150</v>
      </c>
      <c r="E190" s="26"/>
      <c r="H190" s="23">
        <f>B488</f>
        <v>7.1131771111942403E-4</v>
      </c>
    </row>
    <row r="191" spans="1:9">
      <c r="C191" s="24" t="s">
        <v>151</v>
      </c>
      <c r="D191" s="24"/>
      <c r="E191" s="26">
        <f>G191*E186</f>
        <v>1.2371191135734072</v>
      </c>
      <c r="F191" s="19">
        <f>E191*(365.25/7)</f>
        <v>64.551108033240993</v>
      </c>
      <c r="G191" s="19">
        <v>3.0470914127423823E-2</v>
      </c>
      <c r="I191" s="19">
        <f>F191*H192</f>
        <v>1.8211314364552849E-2</v>
      </c>
    </row>
    <row r="192" spans="1:9">
      <c r="C192" s="24"/>
      <c r="D192" s="31" t="s">
        <v>152</v>
      </c>
      <c r="E192" s="26"/>
      <c r="H192" s="23">
        <f>B459</f>
        <v>2.8212241306802699E-4</v>
      </c>
    </row>
    <row r="193" spans="1:9">
      <c r="C193" s="24" t="s">
        <v>153</v>
      </c>
      <c r="D193" s="32">
        <f>F186-SUM(F187,F189,F191,F195)</f>
        <v>5.8682825484765999</v>
      </c>
      <c r="E193" s="26" t="s">
        <v>105</v>
      </c>
      <c r="F193" s="19" t="e">
        <f>E193*(365.25/7)</f>
        <v>#VALUE!</v>
      </c>
      <c r="G193" s="19">
        <v>2.7700831024930483E-3</v>
      </c>
      <c r="I193" s="19">
        <f>D193*H194</f>
        <v>1.2969893618331577E-3</v>
      </c>
    </row>
    <row r="194" spans="1:9">
      <c r="C194" s="24"/>
      <c r="D194" s="31" t="s">
        <v>154</v>
      </c>
      <c r="E194" s="26"/>
      <c r="H194" s="23">
        <f>B473</f>
        <v>2.2101685648552401E-4</v>
      </c>
    </row>
    <row r="195" spans="1:9">
      <c r="C195" s="24" t="s">
        <v>155</v>
      </c>
      <c r="D195" s="24"/>
      <c r="E195" s="26">
        <f>G195*E186</f>
        <v>0.33739612188365647</v>
      </c>
      <c r="F195" s="19">
        <f>E195*(365.25/7)</f>
        <v>17.604847645429363</v>
      </c>
      <c r="G195" s="19">
        <v>8.3102493074792231E-3</v>
      </c>
      <c r="I195" s="19">
        <f>F195*H196</f>
        <v>3.8909680854993765E-3</v>
      </c>
    </row>
    <row r="196" spans="1:9">
      <c r="C196" s="24"/>
      <c r="D196" s="31" t="s">
        <v>154</v>
      </c>
      <c r="E196" s="26"/>
      <c r="H196" s="23">
        <f>B473</f>
        <v>2.2101685648552401E-4</v>
      </c>
    </row>
    <row r="197" spans="1:9" s="24" customFormat="1">
      <c r="B197" s="24" t="s">
        <v>25</v>
      </c>
      <c r="D197" s="24" t="s">
        <v>136</v>
      </c>
      <c r="E197" s="30">
        <f>(E200-SUM(E157,E161,E177,E186))/2</f>
        <v>46.600000000000009</v>
      </c>
      <c r="F197" s="24">
        <f>E197*(365.25/7)</f>
        <v>2431.5214285714292</v>
      </c>
      <c r="G197" s="24">
        <v>1</v>
      </c>
      <c r="H197" s="25"/>
      <c r="I197" s="24">
        <f>F197*H199</f>
        <v>0.13975052156082507</v>
      </c>
    </row>
    <row r="198" spans="1:9">
      <c r="C198" s="24" t="s">
        <v>25</v>
      </c>
      <c r="D198" s="24"/>
      <c r="E198" s="26" t="s">
        <v>105</v>
      </c>
      <c r="F198" s="24" t="e">
        <f>E198*(365.25/7)</f>
        <v>#VALUE!</v>
      </c>
      <c r="G198" s="19">
        <v>1</v>
      </c>
    </row>
    <row r="199" spans="1:9">
      <c r="C199" s="24"/>
      <c r="D199" s="31" t="s">
        <v>156</v>
      </c>
      <c r="E199" s="26"/>
      <c r="F199" s="24"/>
      <c r="H199" s="23">
        <f>B532</f>
        <v>5.74745177725748E-5</v>
      </c>
    </row>
    <row r="200" spans="1:9" s="28" customFormat="1">
      <c r="A200" s="28" t="s">
        <v>157</v>
      </c>
      <c r="E200" s="33">
        <f>E17</f>
        <v>290.3</v>
      </c>
      <c r="F200" s="28">
        <f>E200*(365.25/7)</f>
        <v>15147.439285714287</v>
      </c>
      <c r="H200" s="29"/>
      <c r="I200" s="28">
        <f>SUM(I161,I170,I157,I177,I186,I197)</f>
        <v>5.7361081113109735</v>
      </c>
    </row>
    <row r="201" spans="1:9">
      <c r="C201" s="24"/>
      <c r="D201" s="24"/>
      <c r="E201" s="26"/>
      <c r="F201" s="24"/>
    </row>
    <row r="202" spans="1:9" s="24" customFormat="1">
      <c r="A202" s="24" t="s">
        <v>26</v>
      </c>
      <c r="E202" s="26"/>
      <c r="H202" s="25"/>
    </row>
    <row r="203" spans="1:9" s="24" customFormat="1">
      <c r="B203" s="24" t="s">
        <v>158</v>
      </c>
      <c r="E203" s="30">
        <f>E25</f>
        <v>20.8</v>
      </c>
      <c r="F203" s="24">
        <f>E203*(365.25/7)</f>
        <v>1085.3142857142857</v>
      </c>
      <c r="G203" s="24">
        <v>0.97826086956521752</v>
      </c>
      <c r="H203" s="25"/>
      <c r="I203" s="24">
        <f>SUM(I204,I206,I208)</f>
        <v>0.24152283926580159</v>
      </c>
    </row>
    <row r="204" spans="1:9">
      <c r="A204" s="19"/>
      <c r="C204" s="24" t="s">
        <v>159</v>
      </c>
      <c r="D204" s="24"/>
      <c r="E204" s="26">
        <f>G204*E203</f>
        <v>17.634782608695655</v>
      </c>
      <c r="F204" s="19">
        <f>E204*(365.25/7)</f>
        <v>920.15776397515549</v>
      </c>
      <c r="G204" s="19">
        <v>0.84782608695652184</v>
      </c>
      <c r="I204" s="19">
        <f>F204*H205</f>
        <v>0.20262670278259962</v>
      </c>
    </row>
    <row r="205" spans="1:9">
      <c r="A205" s="19"/>
      <c r="C205" s="24"/>
      <c r="D205" s="31" t="s">
        <v>160</v>
      </c>
      <c r="E205" s="26"/>
      <c r="H205" s="23">
        <f>B484</f>
        <v>2.2020865411952401E-4</v>
      </c>
    </row>
    <row r="206" spans="1:9">
      <c r="A206" s="19"/>
      <c r="C206" s="24" t="s">
        <v>161</v>
      </c>
      <c r="D206" s="24"/>
      <c r="E206" s="26">
        <f>G206*E203</f>
        <v>2.7130434782608694</v>
      </c>
      <c r="F206" s="19">
        <f>E206*(365.25/7)</f>
        <v>141.56273291925467</v>
      </c>
      <c r="G206" s="19">
        <v>0.13043478260869565</v>
      </c>
      <c r="I206" s="19">
        <f>F206*H207</f>
        <v>3.6379891688280666E-2</v>
      </c>
    </row>
    <row r="207" spans="1:9">
      <c r="A207" s="19"/>
      <c r="C207" s="24"/>
      <c r="D207" s="31" t="s">
        <v>125</v>
      </c>
      <c r="E207" s="26"/>
      <c r="H207" s="23">
        <f>B468</f>
        <v>2.5698777452277098E-4</v>
      </c>
    </row>
    <row r="208" spans="1:9">
      <c r="A208" s="19"/>
      <c r="C208" s="24" t="s">
        <v>162</v>
      </c>
      <c r="D208" s="24">
        <f>F203-SUM(F204,F206)</f>
        <v>23.593788819875499</v>
      </c>
      <c r="E208" s="26" t="s">
        <v>105</v>
      </c>
      <c r="F208" s="19" t="e">
        <f>E208*(365.25/7)</f>
        <v>#VALUE!</v>
      </c>
      <c r="G208" s="19">
        <v>2.1739130434782483E-2</v>
      </c>
      <c r="I208" s="19">
        <f>D208*H209</f>
        <v>2.5162447949213028E-3</v>
      </c>
    </row>
    <row r="209" spans="1:9">
      <c r="A209" s="19"/>
      <c r="C209" s="24"/>
      <c r="D209" s="31" t="s">
        <v>139</v>
      </c>
      <c r="E209" s="26"/>
      <c r="H209" s="23">
        <f>B555</f>
        <v>1.06648610536075E-4</v>
      </c>
    </row>
    <row r="210" spans="1:9" s="24" customFormat="1">
      <c r="B210" s="24" t="s">
        <v>28</v>
      </c>
      <c r="E210" s="30">
        <f>E234-SUM(E203,E213,E220,E223,E227)</f>
        <v>4.8999999999999986</v>
      </c>
      <c r="F210" s="24">
        <f>E210*(365.25/7)</f>
        <v>255.67499999999993</v>
      </c>
      <c r="G210" s="24">
        <v>1</v>
      </c>
      <c r="H210" s="25"/>
      <c r="I210" s="24">
        <f>F211*H212</f>
        <v>6.5705349251109449E-2</v>
      </c>
    </row>
    <row r="211" spans="1:9">
      <c r="A211" s="19"/>
      <c r="C211" s="24" t="s">
        <v>28</v>
      </c>
      <c r="D211" s="24"/>
      <c r="E211" s="26">
        <f>G211*E210</f>
        <v>4.8999999999999986</v>
      </c>
      <c r="F211" s="19">
        <f>E211*(365.25/7)</f>
        <v>255.67499999999993</v>
      </c>
      <c r="G211" s="19">
        <v>1</v>
      </c>
    </row>
    <row r="212" spans="1:9">
      <c r="A212" s="19"/>
      <c r="C212" s="24"/>
      <c r="D212" s="31" t="s">
        <v>125</v>
      </c>
      <c r="E212" s="26"/>
      <c r="H212" s="23">
        <f>B468</f>
        <v>2.5698777452277098E-4</v>
      </c>
    </row>
    <row r="213" spans="1:9" s="24" customFormat="1">
      <c r="B213" s="24" t="s">
        <v>29</v>
      </c>
      <c r="E213" s="30">
        <f>E27</f>
        <v>10.7</v>
      </c>
      <c r="F213" s="24">
        <f>E213*(365.25/7)</f>
        <v>558.31071428571431</v>
      </c>
      <c r="G213" s="24">
        <v>1</v>
      </c>
      <c r="H213" s="25"/>
      <c r="I213" s="24">
        <f>SUM(I214,I215,I217)</f>
        <v>9.9652487316878549E-2</v>
      </c>
    </row>
    <row r="214" spans="1:9">
      <c r="A214" s="19"/>
      <c r="C214" s="24" t="s">
        <v>163</v>
      </c>
      <c r="D214" s="24"/>
      <c r="E214" s="26">
        <f>G214*E213</f>
        <v>8.9166666666666661</v>
      </c>
      <c r="F214" s="19">
        <f>E214*(365.25/7)</f>
        <v>465.25892857142856</v>
      </c>
      <c r="G214" s="19">
        <v>0.83333333333333326</v>
      </c>
      <c r="I214" s="19">
        <f>F214*H216</f>
        <v>8.6621576618428661E-2</v>
      </c>
    </row>
    <row r="215" spans="1:9">
      <c r="A215" s="19"/>
      <c r="C215" s="24" t="s">
        <v>164</v>
      </c>
      <c r="D215" s="24"/>
      <c r="E215" s="26">
        <f>G215*E213</f>
        <v>0.89166666666666661</v>
      </c>
      <c r="F215" s="19">
        <f>E215*(365.25/7)</f>
        <v>46.525892857142857</v>
      </c>
      <c r="G215" s="19">
        <v>8.3333333333333329E-2</v>
      </c>
      <c r="I215" s="19">
        <f>F215*H216</f>
        <v>8.6621576618428654E-3</v>
      </c>
    </row>
    <row r="216" spans="1:9">
      <c r="A216" s="19"/>
      <c r="C216" s="24"/>
      <c r="D216" s="31" t="s">
        <v>165</v>
      </c>
      <c r="E216" s="26"/>
      <c r="H216" s="23">
        <f>B482</f>
        <v>1.86179289206548E-4</v>
      </c>
    </row>
    <row r="217" spans="1:9">
      <c r="A217" s="19"/>
      <c r="C217" s="24" t="s">
        <v>166</v>
      </c>
      <c r="D217" s="24"/>
      <c r="E217" s="26">
        <f>G217*E213</f>
        <v>0.89166666666666661</v>
      </c>
      <c r="F217" s="19">
        <f>E217*(365.25/7)</f>
        <v>46.525892857142857</v>
      </c>
      <c r="G217" s="19">
        <v>8.3333333333333329E-2</v>
      </c>
      <c r="I217" s="19">
        <f>F217*AVERAGE(H218:H219)</f>
        <v>4.3687530366070268E-3</v>
      </c>
    </row>
    <row r="218" spans="1:9">
      <c r="A218" s="19"/>
      <c r="C218" s="24"/>
      <c r="D218" s="31" t="s">
        <v>139</v>
      </c>
      <c r="E218" s="26"/>
      <c r="H218" s="23">
        <f>B555</f>
        <v>1.06648610536075E-4</v>
      </c>
    </row>
    <row r="219" spans="1:9">
      <c r="A219" s="19"/>
      <c r="C219" s="24"/>
      <c r="D219" s="31" t="s">
        <v>167</v>
      </c>
      <c r="E219" s="26"/>
      <c r="H219" s="23">
        <f>B528</f>
        <v>8.1150172821881203E-5</v>
      </c>
    </row>
    <row r="220" spans="1:9" s="24" customFormat="1">
      <c r="B220" s="24" t="s">
        <v>168</v>
      </c>
      <c r="E220" s="30">
        <f>E28</f>
        <v>3.2</v>
      </c>
      <c r="F220" s="24">
        <f>E220*(365.25/7)</f>
        <v>166.97142857142859</v>
      </c>
      <c r="G220" s="24">
        <v>1</v>
      </c>
      <c r="H220" s="25"/>
      <c r="I220" s="24">
        <f>F220*H222</f>
        <v>2.9220714450703116E-2</v>
      </c>
    </row>
    <row r="221" spans="1:9">
      <c r="A221" s="19"/>
      <c r="C221" s="24" t="s">
        <v>168</v>
      </c>
      <c r="D221" s="24"/>
      <c r="E221" s="26">
        <f>G221*E220</f>
        <v>3.2</v>
      </c>
      <c r="F221" s="19">
        <f>E221*(365.25/7)</f>
        <v>166.97142857142859</v>
      </c>
      <c r="G221" s="19">
        <v>1</v>
      </c>
    </row>
    <row r="222" spans="1:9">
      <c r="A222" s="19"/>
      <c r="D222" s="3" t="s">
        <v>169</v>
      </c>
      <c r="E222" s="26"/>
      <c r="H222" s="23">
        <f>B485</f>
        <v>1.7500427887998099E-4</v>
      </c>
    </row>
    <row r="223" spans="1:9" s="24" customFormat="1">
      <c r="B223" s="24" t="s">
        <v>31</v>
      </c>
      <c r="E223" s="30">
        <f>E29</f>
        <v>6</v>
      </c>
      <c r="F223" s="24">
        <f>E223*(365.25/7)</f>
        <v>313.07142857142856</v>
      </c>
      <c r="G223" s="24">
        <v>1</v>
      </c>
      <c r="H223" s="25"/>
      <c r="I223" s="24">
        <f>SUM(I224:I225)</f>
        <v>5.4788839595068334E-2</v>
      </c>
    </row>
    <row r="224" spans="1:9">
      <c r="A224" s="19"/>
      <c r="C224" s="24" t="s">
        <v>170</v>
      </c>
      <c r="D224" s="24"/>
      <c r="E224" s="26">
        <f>G224*E223</f>
        <v>2.875</v>
      </c>
      <c r="F224" s="19">
        <f>E224*(365.25/7)</f>
        <v>150.01339285714286</v>
      </c>
      <c r="G224" s="19">
        <v>0.47916666666666663</v>
      </c>
      <c r="I224" s="19">
        <f>F224*H226</f>
        <v>2.6252985639303578E-2</v>
      </c>
    </row>
    <row r="225" spans="1:9">
      <c r="A225" s="19"/>
      <c r="C225" s="24" t="s">
        <v>171</v>
      </c>
      <c r="D225" s="24"/>
      <c r="E225" s="26">
        <f>G225*E223</f>
        <v>3.125</v>
      </c>
      <c r="F225" s="19">
        <f>E225*(365.25/7)</f>
        <v>163.05803571428572</v>
      </c>
      <c r="G225" s="19">
        <v>0.52083333333333337</v>
      </c>
      <c r="I225" s="19">
        <f>F225*H226</f>
        <v>2.8535853955764759E-2</v>
      </c>
    </row>
    <row r="226" spans="1:9">
      <c r="A226" s="19"/>
      <c r="D226" s="3" t="s">
        <v>169</v>
      </c>
      <c r="E226" s="26"/>
      <c r="H226" s="23">
        <f>B485</f>
        <v>1.7500427887998099E-4</v>
      </c>
    </row>
    <row r="227" spans="1:9" s="24" customFormat="1">
      <c r="B227" s="24" t="s">
        <v>32</v>
      </c>
      <c r="E227" s="30">
        <f>E30</f>
        <v>8.9</v>
      </c>
      <c r="F227" s="24">
        <f>E227*(365.25/7)</f>
        <v>464.38928571428573</v>
      </c>
      <c r="G227" s="24">
        <v>0.9882352941176471</v>
      </c>
      <c r="H227" s="25"/>
      <c r="I227" s="24">
        <f>SUM(I228,I231)</f>
        <v>7.0501292067759264E-2</v>
      </c>
    </row>
    <row r="228" spans="1:9">
      <c r="A228" s="19"/>
      <c r="C228" s="24" t="s">
        <v>172</v>
      </c>
      <c r="D228" s="24"/>
      <c r="E228" s="26">
        <f>G228*E227</f>
        <v>6.4917647058823542</v>
      </c>
      <c r="F228" s="19">
        <f>E228*(365.25/7)</f>
        <v>338.73100840336144</v>
      </c>
      <c r="G228" s="19">
        <v>0.72941176470588243</v>
      </c>
      <c r="I228" s="19">
        <f>F228*AVERAGE(H229:H230)</f>
        <v>6.0284610712268746E-2</v>
      </c>
    </row>
    <row r="229" spans="1:9">
      <c r="A229" s="19"/>
      <c r="C229" s="3"/>
      <c r="D229" s="3" t="s">
        <v>169</v>
      </c>
      <c r="E229" s="26"/>
      <c r="H229" s="23">
        <f>B485</f>
        <v>1.7500427887998099E-4</v>
      </c>
    </row>
    <row r="230" spans="1:9">
      <c r="A230" s="19"/>
      <c r="C230" s="34"/>
      <c r="D230" s="34" t="s">
        <v>173</v>
      </c>
      <c r="E230" s="26"/>
      <c r="H230" s="23">
        <f>B476</f>
        <v>1.8093957755303699E-4</v>
      </c>
    </row>
    <row r="231" spans="1:9">
      <c r="A231" s="19"/>
      <c r="C231" s="24" t="s">
        <v>174</v>
      </c>
      <c r="D231" s="24"/>
      <c r="E231" s="26">
        <f>G231*E227</f>
        <v>2.303529411764706</v>
      </c>
      <c r="F231" s="19">
        <f>E231*(365.25/7)</f>
        <v>120.19487394957984</v>
      </c>
      <c r="G231" s="19">
        <v>0.25882352941176473</v>
      </c>
      <c r="I231" s="19">
        <f>F231*AVERAGE(H232:H233)</f>
        <v>1.0216681355490516E-2</v>
      </c>
    </row>
    <row r="232" spans="1:9">
      <c r="A232" s="19"/>
      <c r="D232" s="35" t="s">
        <v>146</v>
      </c>
      <c r="E232" s="26"/>
      <c r="H232" s="23">
        <f>B540</f>
        <v>1.07134259040347E-4</v>
      </c>
    </row>
    <row r="233" spans="1:9">
      <c r="A233" s="19"/>
      <c r="D233" s="3" t="s">
        <v>175</v>
      </c>
      <c r="E233" s="26"/>
      <c r="H233" s="23">
        <f>B556</f>
        <v>6.2867688959137197E-5</v>
      </c>
    </row>
    <row r="234" spans="1:9" s="28" customFormat="1">
      <c r="A234" s="28" t="s">
        <v>176</v>
      </c>
      <c r="E234" s="33">
        <f>E24</f>
        <v>54.5</v>
      </c>
      <c r="F234" s="28">
        <f>E234*(365.25/7)</f>
        <v>2843.7321428571431</v>
      </c>
      <c r="H234" s="29"/>
      <c r="I234" s="28">
        <f>SUM(I227,I220,I213,I210,I203,I223)</f>
        <v>0.56139152194732034</v>
      </c>
    </row>
    <row r="235" spans="1:9">
      <c r="C235" s="24"/>
      <c r="D235" s="24"/>
      <c r="F235" s="24"/>
    </row>
    <row r="236" spans="1:9" s="24" customFormat="1">
      <c r="A236" s="24" t="s">
        <v>33</v>
      </c>
      <c r="H236" s="25"/>
    </row>
    <row r="237" spans="1:9" s="24" customFormat="1">
      <c r="B237" s="24" t="s">
        <v>34</v>
      </c>
      <c r="E237" s="24">
        <f>E32</f>
        <v>7.5</v>
      </c>
      <c r="F237" s="24">
        <f>E237*(365.25/7)</f>
        <v>391.33928571428572</v>
      </c>
      <c r="G237" s="24">
        <v>0.98648648648648651</v>
      </c>
      <c r="H237" s="25"/>
      <c r="I237" s="24">
        <f>SUM(I238,I239,I241)</f>
        <v>7.0184404160738706E-2</v>
      </c>
    </row>
    <row r="238" spans="1:9">
      <c r="C238" s="24" t="s">
        <v>177</v>
      </c>
      <c r="D238" s="24"/>
      <c r="E238" s="19">
        <f>G238*E237</f>
        <v>5.9797297297297298</v>
      </c>
      <c r="F238" s="19">
        <f>E238*(365.25/7)</f>
        <v>312.01375482625485</v>
      </c>
      <c r="G238" s="19">
        <v>0.79729729729729726</v>
      </c>
      <c r="I238" s="19">
        <f>F238*H240</f>
        <v>5.6455636988999414E-2</v>
      </c>
    </row>
    <row r="239" spans="1:9">
      <c r="C239" s="24" t="s">
        <v>178</v>
      </c>
      <c r="D239" s="24"/>
      <c r="E239" s="19">
        <f>G239*E237</f>
        <v>0.20270270270270271</v>
      </c>
      <c r="F239" s="19">
        <f>E239*(365.25/7)</f>
        <v>10.576737451737452</v>
      </c>
      <c r="G239" s="19">
        <v>2.7027027027027029E-2</v>
      </c>
      <c r="I239" s="19">
        <f>F239*H240</f>
        <v>1.9137504064067597E-3</v>
      </c>
    </row>
    <row r="240" spans="1:9">
      <c r="C240" s="24"/>
      <c r="D240" s="34" t="s">
        <v>173</v>
      </c>
      <c r="H240" s="23">
        <f>B476</f>
        <v>1.8093957755303699E-4</v>
      </c>
    </row>
    <row r="241" spans="1:9">
      <c r="C241" s="24" t="s">
        <v>179</v>
      </c>
      <c r="D241" s="24"/>
      <c r="E241" s="19">
        <f>G241*E237</f>
        <v>1.216216216216216</v>
      </c>
      <c r="F241" s="19">
        <f>E241*(365.25/7)</f>
        <v>63.460424710424704</v>
      </c>
      <c r="G241" s="19">
        <v>0.16216216216216214</v>
      </c>
      <c r="I241" s="19">
        <f>F241*H242</f>
        <v>1.1815016765332526E-2</v>
      </c>
    </row>
    <row r="242" spans="1:9">
      <c r="C242" s="24"/>
      <c r="D242" s="31" t="s">
        <v>165</v>
      </c>
      <c r="H242" s="23">
        <f>B482</f>
        <v>1.86179289206548E-4</v>
      </c>
    </row>
    <row r="243" spans="1:9" s="24" customFormat="1">
      <c r="B243" s="24" t="s">
        <v>35</v>
      </c>
      <c r="D243" s="24" t="s">
        <v>136</v>
      </c>
      <c r="E243" s="24">
        <f>(E251-E237)/2</f>
        <v>9.15</v>
      </c>
      <c r="F243" s="24">
        <f>E243*(365.25/7)</f>
        <v>477.43392857142862</v>
      </c>
      <c r="G243" s="24">
        <v>0.96129032258064506</v>
      </c>
      <c r="H243" s="25"/>
      <c r="I243" s="24">
        <f>SUM(I244,I245,I246)</f>
        <v>2.4297556917230918E-2</v>
      </c>
    </row>
    <row r="244" spans="1:9">
      <c r="C244" s="24" t="s">
        <v>180</v>
      </c>
      <c r="D244" s="24"/>
      <c r="E244" s="19">
        <f>G244*E243</f>
        <v>6.1983870967741934</v>
      </c>
      <c r="F244" s="19">
        <f>E244*(365.25/7)</f>
        <v>323.42298387096776</v>
      </c>
      <c r="G244" s="19">
        <v>0.67741935483870963</v>
      </c>
      <c r="I244" s="19">
        <f>F244*H247</f>
        <v>1.656651607993017E-2</v>
      </c>
    </row>
    <row r="245" spans="1:9">
      <c r="C245" s="24" t="s">
        <v>181</v>
      </c>
      <c r="D245" s="24"/>
      <c r="E245" s="19">
        <f>G245*E243</f>
        <v>2.5974193548387099</v>
      </c>
      <c r="F245" s="19">
        <f>E245*(365.25/7)</f>
        <v>135.52963133640554</v>
      </c>
      <c r="G245" s="19">
        <v>0.28387096774193549</v>
      </c>
      <c r="I245" s="19">
        <f>F245*H247</f>
        <v>6.9421591192088345E-3</v>
      </c>
    </row>
    <row r="246" spans="1:9">
      <c r="C246" s="24" t="s">
        <v>182</v>
      </c>
      <c r="D246" s="24"/>
      <c r="E246" s="19">
        <f>G246*E243</f>
        <v>0.29516129032258065</v>
      </c>
      <c r="F246" s="19">
        <f>E246*(365.25/7)</f>
        <v>15.401094470046084</v>
      </c>
      <c r="G246" s="19">
        <v>3.2258064516129031E-2</v>
      </c>
      <c r="I246" s="19">
        <f>F246*H247</f>
        <v>7.8888171809191293E-4</v>
      </c>
    </row>
    <row r="247" spans="1:9">
      <c r="C247" s="24"/>
      <c r="D247" s="34" t="s">
        <v>183</v>
      </c>
      <c r="H247" s="23">
        <f>B550</f>
        <v>5.1222445237656699E-5</v>
      </c>
    </row>
    <row r="248" spans="1:9" s="24" customFormat="1">
      <c r="B248" s="24" t="s">
        <v>36</v>
      </c>
      <c r="D248" s="24" t="s">
        <v>136</v>
      </c>
      <c r="E248" s="24">
        <f>(E251-E237)/2</f>
        <v>9.15</v>
      </c>
      <c r="F248" s="19">
        <f>E248*(365.25/7)</f>
        <v>477.43392857142862</v>
      </c>
      <c r="G248" s="24">
        <v>1</v>
      </c>
      <c r="H248" s="25"/>
      <c r="I248" s="24">
        <f>F248*H250</f>
        <v>4.3091229579727129E-2</v>
      </c>
    </row>
    <row r="249" spans="1:9">
      <c r="C249" s="24" t="s">
        <v>36</v>
      </c>
      <c r="D249" s="24"/>
      <c r="E249" s="19" t="s">
        <v>105</v>
      </c>
      <c r="F249" s="19" t="e">
        <f>E249*(365.25/7)</f>
        <v>#VALUE!</v>
      </c>
      <c r="G249" s="19">
        <v>1</v>
      </c>
    </row>
    <row r="250" spans="1:9">
      <c r="C250" s="24"/>
      <c r="D250" s="19" t="s">
        <v>184</v>
      </c>
      <c r="H250" s="23">
        <f>B549</f>
        <v>9.0255901394909502E-5</v>
      </c>
    </row>
    <row r="251" spans="1:9" s="28" customFormat="1">
      <c r="A251" s="28" t="s">
        <v>185</v>
      </c>
      <c r="E251" s="28">
        <f>E31</f>
        <v>25.8</v>
      </c>
      <c r="F251" s="28">
        <f>E251*(365.25/7)</f>
        <v>1346.207142857143</v>
      </c>
      <c r="H251" s="29"/>
      <c r="I251" s="28">
        <f>SUM(I248,I243,I237)</f>
        <v>0.13757319065769674</v>
      </c>
    </row>
    <row r="252" spans="1:9">
      <c r="C252" s="24"/>
      <c r="D252" s="24"/>
      <c r="F252" s="24"/>
    </row>
    <row r="253" spans="1:9" s="24" customFormat="1">
      <c r="A253" s="24" t="s">
        <v>37</v>
      </c>
      <c r="H253" s="25"/>
    </row>
    <row r="254" spans="1:9" s="24" customFormat="1">
      <c r="B254" s="24" t="s">
        <v>38</v>
      </c>
      <c r="E254" s="24">
        <f>E36</f>
        <v>41.4</v>
      </c>
      <c r="F254" s="24">
        <f>E254*(365.25/7)</f>
        <v>2160.1928571428571</v>
      </c>
      <c r="G254" s="24">
        <v>0.96780684104627757</v>
      </c>
      <c r="H254" s="25"/>
      <c r="I254" s="24">
        <f>F254*H259</f>
        <v>0.29839144638038628</v>
      </c>
    </row>
    <row r="255" spans="1:9">
      <c r="C255" s="24" t="s">
        <v>186</v>
      </c>
      <c r="D255" s="24"/>
      <c r="E255" s="19">
        <f>G255*E254</f>
        <v>8.9963782696177059</v>
      </c>
      <c r="F255" s="19">
        <f>E255*(365.25/7)</f>
        <v>469.4181661396953</v>
      </c>
      <c r="G255" s="19">
        <v>0.21730382293762576</v>
      </c>
    </row>
    <row r="256" spans="1:9">
      <c r="C256" s="24" t="s">
        <v>187</v>
      </c>
      <c r="D256" s="24"/>
      <c r="E256" s="19">
        <f>G256*E254</f>
        <v>30.48772635814889</v>
      </c>
      <c r="F256" s="19">
        <f>E256*(365.25/7)</f>
        <v>1590.8060074734119</v>
      </c>
      <c r="G256" s="19">
        <v>0.73641851106639833</v>
      </c>
    </row>
    <row r="257" spans="1:9">
      <c r="C257" s="24" t="s">
        <v>188</v>
      </c>
      <c r="D257" s="24"/>
      <c r="E257" s="19" t="s">
        <v>105</v>
      </c>
      <c r="F257" s="19" t="e">
        <f>E257*(365.25/7)</f>
        <v>#VALUE!</v>
      </c>
      <c r="G257" s="19">
        <v>3.2193158953722434E-2</v>
      </c>
    </row>
    <row r="258" spans="1:9">
      <c r="C258" s="24" t="s">
        <v>189</v>
      </c>
      <c r="D258" s="24"/>
      <c r="E258" s="19">
        <f>G258*E254</f>
        <v>0.58309859154929566</v>
      </c>
      <c r="F258" s="19">
        <f>E258*(365.25/7)</f>
        <v>30.42525150905432</v>
      </c>
      <c r="G258" s="19">
        <v>1.408450704225352E-2</v>
      </c>
    </row>
    <row r="259" spans="1:9">
      <c r="C259" s="24"/>
      <c r="D259" s="31" t="s">
        <v>190</v>
      </c>
      <c r="H259" s="23">
        <f>B481</f>
        <v>1.3813185493773399E-4</v>
      </c>
    </row>
    <row r="260" spans="1:9" s="24" customFormat="1">
      <c r="B260" s="24" t="s">
        <v>39</v>
      </c>
      <c r="E260" s="24">
        <f>E37</f>
        <v>59.9</v>
      </c>
      <c r="F260" s="24">
        <f>E260*(365.25/7)</f>
        <v>3125.4964285714286</v>
      </c>
      <c r="G260" s="24">
        <v>1</v>
      </c>
      <c r="H260" s="25"/>
      <c r="I260" s="24">
        <f>SUM(I261,I263,I265,I267,I269)</f>
        <v>3.4202146041245278</v>
      </c>
    </row>
    <row r="261" spans="1:9">
      <c r="C261" s="24" t="s">
        <v>191</v>
      </c>
      <c r="D261" s="24"/>
      <c r="E261" s="19">
        <f>G261*E260</f>
        <v>5.4612156295224317</v>
      </c>
      <c r="F261" s="19">
        <f>E261*(365.25/7)</f>
        <v>284.95842981186689</v>
      </c>
      <c r="G261" s="19">
        <v>9.1172214182344433E-2</v>
      </c>
      <c r="I261" s="19">
        <f>F261*H262</f>
        <v>3.9361836490057249E-2</v>
      </c>
    </row>
    <row r="262" spans="1:9">
      <c r="C262" s="24"/>
      <c r="D262" s="31" t="s">
        <v>190</v>
      </c>
      <c r="H262" s="23">
        <f>B481</f>
        <v>1.3813185493773399E-4</v>
      </c>
    </row>
    <row r="263" spans="1:9">
      <c r="C263" s="24" t="s">
        <v>192</v>
      </c>
      <c r="D263" s="24"/>
      <c r="E263" s="19">
        <f>G263*E260</f>
        <v>33.287409551374822</v>
      </c>
      <c r="F263" s="19">
        <f>E263*(365.25/7)</f>
        <v>1736.8894769485221</v>
      </c>
      <c r="G263" s="19">
        <v>0.55571635311143275</v>
      </c>
      <c r="I263" s="19">
        <f>F263*H264</f>
        <v>3.1795898712804145</v>
      </c>
    </row>
    <row r="264" spans="1:9">
      <c r="C264" s="24"/>
      <c r="D264" s="19" t="s">
        <v>193</v>
      </c>
      <c r="H264" s="23">
        <f>B511</f>
        <v>1.8306230266686399E-3</v>
      </c>
    </row>
    <row r="265" spans="1:9">
      <c r="C265" s="24" t="s">
        <v>194</v>
      </c>
      <c r="D265" s="24"/>
      <c r="E265" s="19">
        <f>G265*E260</f>
        <v>3.2940665701881331</v>
      </c>
      <c r="F265" s="19">
        <f>E265*(365.25/7)</f>
        <v>171.87968782303082</v>
      </c>
      <c r="G265" s="19">
        <v>5.4992764109985527E-2</v>
      </c>
      <c r="I265" s="19">
        <f>F265*H266</f>
        <v>3.798830829635947E-2</v>
      </c>
    </row>
    <row r="266" spans="1:9">
      <c r="A266" s="19"/>
      <c r="C266" s="24"/>
      <c r="D266" s="34" t="s">
        <v>154</v>
      </c>
      <c r="H266" s="23">
        <f>B473</f>
        <v>2.2101685648552401E-4</v>
      </c>
    </row>
    <row r="267" spans="1:9">
      <c r="A267" s="19"/>
      <c r="C267" s="24" t="s">
        <v>195</v>
      </c>
      <c r="D267" s="24"/>
      <c r="E267" s="19">
        <f>G267*E260</f>
        <v>8.0617945007235896</v>
      </c>
      <c r="F267" s="19">
        <f>E267*(365.25/7)</f>
        <v>420.65292019847016</v>
      </c>
      <c r="G267" s="19">
        <v>0.13458755426917512</v>
      </c>
      <c r="I267" s="19">
        <f>F267*H268</f>
        <v>4.4862049457109282E-2</v>
      </c>
    </row>
    <row r="268" spans="1:9">
      <c r="A268" s="19"/>
      <c r="C268" s="24"/>
      <c r="D268" s="34" t="s">
        <v>139</v>
      </c>
      <c r="H268" s="23">
        <f>B555</f>
        <v>1.06648610536075E-4</v>
      </c>
    </row>
    <row r="269" spans="1:9">
      <c r="A269" s="19"/>
      <c r="C269" s="24" t="s">
        <v>196</v>
      </c>
      <c r="D269" s="24"/>
      <c r="E269" s="19">
        <f>G269*E260</f>
        <v>9.7955137481910288</v>
      </c>
      <c r="F269" s="19">
        <f>E269*(365.25/7)</f>
        <v>511.11591378953904</v>
      </c>
      <c r="G269" s="19">
        <v>0.16353111432706224</v>
      </c>
      <c r="I269" s="19">
        <f>F269*H270</f>
        <v>0.11841253860058762</v>
      </c>
    </row>
    <row r="270" spans="1:9">
      <c r="A270" s="19"/>
      <c r="C270" s="24"/>
      <c r="D270" s="34" t="s">
        <v>197</v>
      </c>
      <c r="H270" s="23">
        <f>B516</f>
        <v>2.3167452901759201E-4</v>
      </c>
    </row>
    <row r="271" spans="1:9" s="24" customFormat="1">
      <c r="B271" s="24" t="s">
        <v>40</v>
      </c>
      <c r="E271" s="24">
        <f>E38</f>
        <v>29.5</v>
      </c>
      <c r="F271" s="24">
        <f>E271*(365.25/7)</f>
        <v>1539.2678571428571</v>
      </c>
      <c r="G271" s="24">
        <v>1.0047169811320757</v>
      </c>
      <c r="H271" s="25"/>
      <c r="I271" s="24">
        <f>SUM(I272,I274,I276,I278,I280,I282,I287)</f>
        <v>1.3999973850944816</v>
      </c>
    </row>
    <row r="272" spans="1:9">
      <c r="A272" s="19"/>
      <c r="C272" s="24" t="s">
        <v>198</v>
      </c>
      <c r="D272" s="24"/>
      <c r="E272" s="19">
        <f>G272*E271</f>
        <v>0.69575471698113212</v>
      </c>
      <c r="F272" s="19">
        <f>E272*(365.25/7)</f>
        <v>36.303487196765502</v>
      </c>
      <c r="G272" s="19">
        <v>2.358490566037736E-2</v>
      </c>
      <c r="I272" s="19">
        <f>F272*H273</f>
        <v>6.0557120778632824E-2</v>
      </c>
    </row>
    <row r="273" spans="1:9">
      <c r="A273" s="19"/>
      <c r="C273" s="24"/>
      <c r="D273" s="3" t="s">
        <v>199</v>
      </c>
      <c r="H273" s="23">
        <f>B512</f>
        <v>1.6680799960183501E-3</v>
      </c>
    </row>
    <row r="274" spans="1:9">
      <c r="A274" s="19"/>
      <c r="C274" s="24" t="s">
        <v>200</v>
      </c>
      <c r="D274" s="24"/>
      <c r="E274" s="19">
        <f>G274*E271</f>
        <v>4.7311320754716979</v>
      </c>
      <c r="F274" s="19">
        <f>E274*(365.25/7)</f>
        <v>246.86371293800539</v>
      </c>
      <c r="G274" s="19">
        <v>0.16037735849056603</v>
      </c>
      <c r="I274" s="19">
        <f>F274*H275</f>
        <v>0.45191439735322969</v>
      </c>
    </row>
    <row r="275" spans="1:9">
      <c r="A275" s="19"/>
      <c r="C275" s="24"/>
      <c r="D275" s="31" t="s">
        <v>193</v>
      </c>
      <c r="H275" s="23">
        <f>B511</f>
        <v>1.8306230266686399E-3</v>
      </c>
    </row>
    <row r="276" spans="1:9">
      <c r="A276" s="19"/>
      <c r="C276" s="24" t="s">
        <v>201</v>
      </c>
      <c r="D276" s="24"/>
      <c r="E276" s="19">
        <f>G276*E271</f>
        <v>2.6438679245283017</v>
      </c>
      <c r="F276" s="19">
        <f>E276*(365.25/7)</f>
        <v>137.95325134770889</v>
      </c>
      <c r="G276" s="19">
        <v>8.9622641509433956E-2</v>
      </c>
      <c r="I276" s="19">
        <f>F276*H277</f>
        <v>0.11472131617306065</v>
      </c>
    </row>
    <row r="277" spans="1:9">
      <c r="A277" s="19"/>
      <c r="C277" s="24"/>
      <c r="D277" s="3" t="s">
        <v>202</v>
      </c>
      <c r="H277" s="23">
        <f>B514</f>
        <v>8.3159559526369898E-4</v>
      </c>
    </row>
    <row r="278" spans="1:9">
      <c r="A278" s="19"/>
      <c r="C278" s="24" t="s">
        <v>203</v>
      </c>
      <c r="D278" s="24"/>
      <c r="E278" s="19">
        <f>G278*E271</f>
        <v>16.002358490566039</v>
      </c>
      <c r="F278" s="19">
        <f>E278*(365.25/7)</f>
        <v>834.98020552560649</v>
      </c>
      <c r="G278" s="19">
        <v>0.54245283018867929</v>
      </c>
      <c r="I278" s="19">
        <f>F278*H279</f>
        <v>0.69436586104747244</v>
      </c>
    </row>
    <row r="279" spans="1:9">
      <c r="A279" s="19"/>
      <c r="C279" s="24"/>
      <c r="D279" s="3" t="s">
        <v>202</v>
      </c>
      <c r="H279" s="23">
        <f>B514</f>
        <v>8.3159559526369898E-4</v>
      </c>
    </row>
    <row r="280" spans="1:9">
      <c r="A280" s="19"/>
      <c r="C280" s="24" t="s">
        <v>204</v>
      </c>
      <c r="D280" s="24"/>
      <c r="E280" s="19">
        <f>G280*E271</f>
        <v>0.69575471698113212</v>
      </c>
      <c r="F280" s="19">
        <f>E280*(365.25/7)</f>
        <v>36.303487196765502</v>
      </c>
      <c r="G280" s="19">
        <v>2.358490566037736E-2</v>
      </c>
      <c r="I280" s="19">
        <f>F280*H281</f>
        <v>1.9564536656038169E-2</v>
      </c>
    </row>
    <row r="281" spans="1:9">
      <c r="A281" s="19"/>
      <c r="C281" s="24"/>
      <c r="D281" s="3" t="s">
        <v>205</v>
      </c>
      <c r="H281" s="23">
        <f>B513</f>
        <v>5.3891618042085205E-4</v>
      </c>
    </row>
    <row r="282" spans="1:9">
      <c r="C282" s="24" t="s">
        <v>206</v>
      </c>
      <c r="D282" s="24"/>
      <c r="E282" s="19" t="s">
        <v>105</v>
      </c>
      <c r="F282" s="19" t="e">
        <f>E282*(365.25/7)</f>
        <v>#VALUE!</v>
      </c>
      <c r="G282" s="19">
        <v>-4.7169811320757482E-3</v>
      </c>
      <c r="I282" s="19">
        <v>0</v>
      </c>
    </row>
    <row r="283" spans="1:9">
      <c r="C283" s="24"/>
      <c r="D283" s="1" t="s">
        <v>193</v>
      </c>
    </row>
    <row r="284" spans="1:9">
      <c r="C284" s="24"/>
      <c r="D284" s="1" t="s">
        <v>199</v>
      </c>
    </row>
    <row r="285" spans="1:9">
      <c r="C285" s="24"/>
      <c r="D285" s="1" t="s">
        <v>205</v>
      </c>
    </row>
    <row r="286" spans="1:9">
      <c r="C286" s="24"/>
      <c r="D286" s="1" t="s">
        <v>202</v>
      </c>
    </row>
    <row r="287" spans="1:9">
      <c r="C287" s="24" t="s">
        <v>207</v>
      </c>
      <c r="D287" s="24"/>
      <c r="E287" s="19">
        <f>G287*E271</f>
        <v>4.8702830188679247</v>
      </c>
      <c r="F287" s="19">
        <f>E287*(365.25/7)</f>
        <v>254.12441037735852</v>
      </c>
      <c r="G287" s="19">
        <v>0.16509433962264153</v>
      </c>
      <c r="I287" s="19">
        <f>F287*H288</f>
        <v>5.8874153086047806E-2</v>
      </c>
    </row>
    <row r="288" spans="1:9">
      <c r="C288" s="24"/>
      <c r="D288" s="34" t="s">
        <v>197</v>
      </c>
      <c r="H288" s="23">
        <f>B516</f>
        <v>2.3167452901759201E-4</v>
      </c>
    </row>
    <row r="289" spans="1:9" s="28" customFormat="1">
      <c r="A289" s="28" t="s">
        <v>208</v>
      </c>
      <c r="E289" s="28">
        <f>E35</f>
        <v>130.69999999999999</v>
      </c>
      <c r="F289" s="28">
        <f>E289*(365.25/7)</f>
        <v>6819.739285714285</v>
      </c>
      <c r="H289" s="29"/>
      <c r="I289" s="28">
        <f>SUM(I254,I260,I271)</f>
        <v>5.1186034355993959</v>
      </c>
    </row>
    <row r="290" spans="1:9">
      <c r="C290" s="24"/>
      <c r="D290" s="24"/>
      <c r="F290" s="24"/>
    </row>
    <row r="291" spans="1:9" s="24" customFormat="1">
      <c r="A291" s="24" t="s">
        <v>41</v>
      </c>
      <c r="H291" s="25"/>
    </row>
    <row r="292" spans="1:9" s="24" customFormat="1">
      <c r="B292" s="24" t="s">
        <v>42</v>
      </c>
      <c r="E292" s="24">
        <f>E40</f>
        <v>1.4</v>
      </c>
      <c r="F292" s="24">
        <f>E292*(365.25/7)</f>
        <v>73.05</v>
      </c>
      <c r="G292" s="24">
        <v>1</v>
      </c>
      <c r="H292" s="25"/>
      <c r="I292" s="24">
        <f>F292*H294</f>
        <v>1.6511871879491932E-2</v>
      </c>
    </row>
    <row r="293" spans="1:9">
      <c r="C293" s="24" t="s">
        <v>42</v>
      </c>
      <c r="D293" s="24"/>
      <c r="E293" s="19">
        <f>G293*E292</f>
        <v>1.4</v>
      </c>
      <c r="F293" s="19">
        <f>E293*(365.25/7)</f>
        <v>73.05</v>
      </c>
      <c r="G293" s="19">
        <v>1</v>
      </c>
    </row>
    <row r="294" spans="1:9">
      <c r="C294" s="24"/>
      <c r="D294" s="3" t="s">
        <v>209</v>
      </c>
      <c r="H294" s="23">
        <f>B515</f>
        <v>2.26035207111457E-4</v>
      </c>
    </row>
    <row r="295" spans="1:9" s="24" customFormat="1">
      <c r="B295" s="24" t="s">
        <v>43</v>
      </c>
      <c r="D295" s="24" t="s">
        <v>136</v>
      </c>
      <c r="E295" s="24">
        <f>E301-SUM(E298,E292)</f>
        <v>0.79999999999999716</v>
      </c>
      <c r="F295" s="24">
        <f>E295*(365.25/7)</f>
        <v>41.742857142856998</v>
      </c>
      <c r="G295" s="24">
        <v>1</v>
      </c>
      <c r="H295" s="25"/>
      <c r="I295" s="24">
        <f>F295*H297</f>
        <v>7.7716554723075912E-3</v>
      </c>
    </row>
    <row r="296" spans="1:9">
      <c r="C296" s="24" t="s">
        <v>43</v>
      </c>
      <c r="D296" s="24"/>
      <c r="E296" s="19">
        <f>G296*E295</f>
        <v>0.79999999999999716</v>
      </c>
      <c r="F296" s="19">
        <f>E296*(365.25/7)</f>
        <v>41.742857142856998</v>
      </c>
      <c r="G296" s="19">
        <v>1</v>
      </c>
    </row>
    <row r="297" spans="1:9">
      <c r="C297" s="24"/>
      <c r="D297" s="34" t="s">
        <v>165</v>
      </c>
      <c r="H297" s="23">
        <f>B482</f>
        <v>1.86179289206548E-4</v>
      </c>
    </row>
    <row r="298" spans="1:9" s="24" customFormat="1">
      <c r="B298" s="24" t="s">
        <v>44</v>
      </c>
      <c r="E298" s="24">
        <f>E42</f>
        <v>31.7</v>
      </c>
      <c r="F298" s="24">
        <f>E298*(365.25/7)</f>
        <v>1654.0607142857143</v>
      </c>
      <c r="G298" s="24">
        <v>1</v>
      </c>
      <c r="H298" s="25"/>
      <c r="I298" s="24">
        <f>F298*H300</f>
        <v>7.3798078607229506E-2</v>
      </c>
    </row>
    <row r="299" spans="1:9">
      <c r="C299" s="24" t="s">
        <v>44</v>
      </c>
      <c r="D299" s="24"/>
      <c r="E299" s="19">
        <f>G299*E298</f>
        <v>31.7</v>
      </c>
      <c r="F299" s="19">
        <f>E299*(365.25/7)</f>
        <v>1654.0607142857143</v>
      </c>
      <c r="G299" s="19">
        <v>1</v>
      </c>
    </row>
    <row r="300" spans="1:9">
      <c r="C300" s="24"/>
      <c r="D300" s="34" t="s">
        <v>210</v>
      </c>
      <c r="H300" s="23">
        <f>B521</f>
        <v>4.4616305779983597E-5</v>
      </c>
    </row>
    <row r="301" spans="1:9" s="28" customFormat="1">
      <c r="A301" s="28" t="s">
        <v>211</v>
      </c>
      <c r="E301" s="28">
        <f>E39</f>
        <v>33.9</v>
      </c>
      <c r="F301" s="28">
        <f>E301*(365.25/7)</f>
        <v>1768.8535714285715</v>
      </c>
      <c r="H301" s="29"/>
      <c r="I301" s="28">
        <f>SUM(I292,I295,I298)</f>
        <v>9.8081605959029025E-2</v>
      </c>
    </row>
    <row r="302" spans="1:9">
      <c r="C302" s="24"/>
      <c r="D302" s="24"/>
      <c r="F302" s="24"/>
    </row>
    <row r="303" spans="1:9" s="24" customFormat="1">
      <c r="A303" s="24" t="s">
        <v>45</v>
      </c>
      <c r="H303" s="25"/>
    </row>
    <row r="304" spans="1:9" s="24" customFormat="1">
      <c r="B304" s="24" t="s">
        <v>46</v>
      </c>
      <c r="E304" s="24">
        <f>E44</f>
        <v>16.899999999999999</v>
      </c>
      <c r="F304" s="24">
        <f>E304*(365.25/7)</f>
        <v>881.81785714285706</v>
      </c>
      <c r="G304" s="24">
        <v>1.0000000000000002</v>
      </c>
      <c r="H304" s="25"/>
      <c r="I304" s="24">
        <f>SUM(I305,I306,I307,I309)</f>
        <v>0.16269456890935097</v>
      </c>
    </row>
    <row r="305" spans="1:9">
      <c r="C305" s="24" t="s">
        <v>212</v>
      </c>
      <c r="D305" s="24"/>
      <c r="E305" s="19">
        <f>G305*E304</f>
        <v>8.5690140845070406</v>
      </c>
      <c r="F305" s="19">
        <f>E305*(365.25/7)</f>
        <v>447.11891348088523</v>
      </c>
      <c r="G305" s="19">
        <v>0.50704225352112675</v>
      </c>
      <c r="I305" s="19">
        <f>F305*H308</f>
        <v>8.3244281502675238E-2</v>
      </c>
    </row>
    <row r="306" spans="1:9">
      <c r="C306" s="24" t="s">
        <v>213</v>
      </c>
      <c r="D306" s="24"/>
      <c r="E306" s="19">
        <f>G306*E304</f>
        <v>4.4035211267605634</v>
      </c>
      <c r="F306" s="19">
        <f>E306*(365.25/7)</f>
        <v>229.76944164989942</v>
      </c>
      <c r="G306" s="19">
        <v>0.26056338028169018</v>
      </c>
      <c r="I306" s="19">
        <f>F306*H308</f>
        <v>4.2778311327763677E-2</v>
      </c>
    </row>
    <row r="307" spans="1:9">
      <c r="C307" s="24" t="s">
        <v>214</v>
      </c>
      <c r="D307" s="24"/>
      <c r="E307" s="19">
        <f>G307*E304</f>
        <v>3.5704225352112675</v>
      </c>
      <c r="F307" s="19">
        <f>E307*(365.25/7)</f>
        <v>186.29954728370222</v>
      </c>
      <c r="G307" s="19">
        <v>0.21126760563380284</v>
      </c>
      <c r="I307" s="19">
        <f>F307*H308</f>
        <v>3.4685117292781363E-2</v>
      </c>
    </row>
    <row r="308" spans="1:9">
      <c r="C308" s="24"/>
      <c r="D308" s="34" t="s">
        <v>165</v>
      </c>
      <c r="H308" s="23">
        <f>B482</f>
        <v>1.86179289206548E-4</v>
      </c>
    </row>
    <row r="309" spans="1:9">
      <c r="C309" s="24" t="s">
        <v>215</v>
      </c>
      <c r="D309" s="24"/>
      <c r="E309" s="19">
        <f>G309*E304</f>
        <v>0.35704225352112673</v>
      </c>
      <c r="F309" s="19">
        <f>E309*(365.25/7)</f>
        <v>18.629954728370219</v>
      </c>
      <c r="G309" s="19">
        <v>2.1126760563380281E-2</v>
      </c>
      <c r="I309" s="19">
        <f>F309*H310</f>
        <v>1.9868587861306642E-3</v>
      </c>
    </row>
    <row r="310" spans="1:9">
      <c r="C310" s="24"/>
      <c r="D310" s="34" t="s">
        <v>139</v>
      </c>
      <c r="H310" s="23">
        <f>B555</f>
        <v>1.06648610536075E-4</v>
      </c>
    </row>
    <row r="311" spans="1:9" s="24" customFormat="1">
      <c r="B311" s="24" t="s">
        <v>47</v>
      </c>
      <c r="E311" s="24">
        <f>(E346-SUM(E343,E337,E331,E322,E314,E304))/2</f>
        <v>6.4500000000000028</v>
      </c>
      <c r="F311" s="24">
        <f>E311*(365.25/7)</f>
        <v>336.55178571428587</v>
      </c>
      <c r="G311" s="24">
        <v>1</v>
      </c>
      <c r="H311" s="25"/>
      <c r="I311" s="24">
        <f>E311*H313</f>
        <v>1.1287775987758779E-3</v>
      </c>
    </row>
    <row r="312" spans="1:9">
      <c r="C312" s="24" t="s">
        <v>47</v>
      </c>
      <c r="D312" s="24"/>
      <c r="E312" s="19" t="s">
        <v>105</v>
      </c>
      <c r="F312" s="19" t="e">
        <f>E312*(365.25/7)</f>
        <v>#VALUE!</v>
      </c>
      <c r="G312" s="19">
        <v>1</v>
      </c>
    </row>
    <row r="313" spans="1:9">
      <c r="C313" s="34"/>
      <c r="D313" s="34" t="s">
        <v>169</v>
      </c>
      <c r="H313" s="23">
        <f>B485</f>
        <v>1.7500427887998099E-4</v>
      </c>
    </row>
    <row r="314" spans="1:9" s="24" customFormat="1">
      <c r="B314" s="24" t="s">
        <v>48</v>
      </c>
      <c r="E314" s="24">
        <f>E46</f>
        <v>20.5</v>
      </c>
      <c r="F314" s="24">
        <f>E314*(365.25/7)</f>
        <v>1069.6607142857142</v>
      </c>
      <c r="G314" s="24">
        <v>1.0050251256281406</v>
      </c>
      <c r="H314" s="25"/>
      <c r="I314" s="24">
        <f>SUM(I315,I316,I318,I320)</f>
        <v>0.2715448430120101</v>
      </c>
    </row>
    <row r="315" spans="1:9">
      <c r="A315" s="19"/>
      <c r="C315" s="24" t="s">
        <v>216</v>
      </c>
      <c r="D315" s="24"/>
      <c r="E315" s="19">
        <f>G315*E314</f>
        <v>4.3266331658291461</v>
      </c>
      <c r="F315" s="19">
        <f>E315*(365.25/7)</f>
        <v>225.75753768844226</v>
      </c>
      <c r="G315" s="19">
        <v>0.21105527638190957</v>
      </c>
      <c r="I315" s="19">
        <f>F315*H317</f>
        <v>3.9508535084885971E-2</v>
      </c>
    </row>
    <row r="316" spans="1:9">
      <c r="A316" s="19"/>
      <c r="C316" s="24" t="s">
        <v>217</v>
      </c>
      <c r="D316" s="24"/>
      <c r="E316" s="19">
        <f>G316*E314</f>
        <v>4.6356783919597992</v>
      </c>
      <c r="F316" s="19">
        <f>E316*(365.25/7)</f>
        <v>241.88307609475953</v>
      </c>
      <c r="G316" s="19">
        <v>0.22613065326633167</v>
      </c>
      <c r="I316" s="19">
        <f>F316*H317</f>
        <v>4.2330573305234959E-2</v>
      </c>
    </row>
    <row r="317" spans="1:9">
      <c r="A317" s="19"/>
      <c r="D317" s="34" t="s">
        <v>169</v>
      </c>
      <c r="H317" s="23">
        <f>B485</f>
        <v>1.7500427887998099E-4</v>
      </c>
    </row>
    <row r="318" spans="1:9">
      <c r="A318" s="19"/>
      <c r="C318" s="24" t="s">
        <v>218</v>
      </c>
      <c r="D318" s="24"/>
      <c r="E318" s="19">
        <f>G318*E314</f>
        <v>5.7688442211055273</v>
      </c>
      <c r="F318" s="19">
        <f>E318*(365.25/7)</f>
        <v>301.0100502512563</v>
      </c>
      <c r="G318" s="19">
        <v>0.28140703517587939</v>
      </c>
      <c r="I318" s="19">
        <f>F318*H319</f>
        <v>0.1360870084352582</v>
      </c>
    </row>
    <row r="319" spans="1:9">
      <c r="A319" s="19"/>
      <c r="D319" s="3" t="s">
        <v>219</v>
      </c>
      <c r="H319" s="23">
        <f>B475</f>
        <v>4.5210121164281699E-4</v>
      </c>
    </row>
    <row r="320" spans="1:9">
      <c r="A320" s="19"/>
      <c r="C320" s="24" t="s">
        <v>220</v>
      </c>
      <c r="D320" s="24"/>
      <c r="E320" s="19">
        <f>G320*E314</f>
        <v>5.8718592964824126</v>
      </c>
      <c r="F320" s="19">
        <f>E320*(365.25/7)</f>
        <v>306.38522972002875</v>
      </c>
      <c r="G320" s="19">
        <v>0.28643216080402012</v>
      </c>
      <c r="I320" s="19">
        <f>F320*H321</f>
        <v>5.3618726186630952E-2</v>
      </c>
    </row>
    <row r="321" spans="1:9">
      <c r="A321" s="19"/>
      <c r="C321" s="34"/>
      <c r="D321" s="34" t="s">
        <v>169</v>
      </c>
      <c r="H321" s="23">
        <f>B485</f>
        <v>1.7500427887998099E-4</v>
      </c>
    </row>
    <row r="322" spans="1:9" s="24" customFormat="1">
      <c r="B322" s="24" t="s">
        <v>49</v>
      </c>
      <c r="E322" s="24">
        <f>E47</f>
        <v>36.799999999999997</v>
      </c>
      <c r="F322" s="24">
        <f>E322*(365.25/7)</f>
        <v>1920.1714285714286</v>
      </c>
      <c r="G322" s="24">
        <v>1.0000000000000002</v>
      </c>
      <c r="H322" s="25"/>
      <c r="I322" s="24">
        <f>SUM(I323,I325,I327,I329)</f>
        <v>0.18113918163743736</v>
      </c>
    </row>
    <row r="323" spans="1:9">
      <c r="A323" s="19"/>
      <c r="C323" s="24" t="s">
        <v>221</v>
      </c>
      <c r="D323" s="24"/>
      <c r="E323" s="19">
        <f>G323*E322</f>
        <v>10.178723404255319</v>
      </c>
      <c r="F323" s="19">
        <f>E323*(365.25/7)</f>
        <v>531.11124620060787</v>
      </c>
      <c r="G323" s="19">
        <v>0.27659574468085107</v>
      </c>
      <c r="I323" s="19">
        <f>F323*H324</f>
        <v>7.913666019712623E-2</v>
      </c>
    </row>
    <row r="324" spans="1:9">
      <c r="A324" s="19"/>
      <c r="D324" s="3" t="s">
        <v>222</v>
      </c>
      <c r="H324" s="23">
        <f>B553</f>
        <v>1.49002041970008E-4</v>
      </c>
    </row>
    <row r="325" spans="1:9">
      <c r="A325" s="19"/>
      <c r="C325" s="24" t="s">
        <v>223</v>
      </c>
      <c r="D325" s="24"/>
      <c r="E325" s="19">
        <f>G325*E322</f>
        <v>19.015197568389056</v>
      </c>
      <c r="F325" s="19">
        <f>E325*(365.25/7)</f>
        <v>992.18584455058613</v>
      </c>
      <c r="G325" s="19">
        <v>0.51671732522796354</v>
      </c>
      <c r="I325" s="19">
        <f>F325*H326</f>
        <v>7.7704433236077078E-2</v>
      </c>
    </row>
    <row r="326" spans="1:9">
      <c r="A326" s="19"/>
      <c r="D326" s="3" t="s">
        <v>224</v>
      </c>
      <c r="H326" s="23">
        <f>B552</f>
        <v>7.83164098367817E-5</v>
      </c>
    </row>
    <row r="327" spans="1:9">
      <c r="A327" s="19"/>
      <c r="C327" s="24" t="s">
        <v>225</v>
      </c>
      <c r="D327" s="24"/>
      <c r="E327" s="19">
        <f>G327*E322</f>
        <v>2.5726443768996958</v>
      </c>
      <c r="F327" s="19">
        <f>E327*(365.25/7)</f>
        <v>134.23690838037342</v>
      </c>
      <c r="G327" s="19">
        <v>6.9908814589665649E-2</v>
      </c>
      <c r="I327" s="19">
        <f>F327*H328</f>
        <v>1.0335363407490854E-2</v>
      </c>
    </row>
    <row r="328" spans="1:9">
      <c r="A328" s="19"/>
      <c r="D328" s="3" t="s">
        <v>226</v>
      </c>
      <c r="H328" s="23">
        <f>B536</f>
        <v>7.6993455318596804E-5</v>
      </c>
    </row>
    <row r="329" spans="1:9">
      <c r="A329" s="19"/>
      <c r="C329" s="24" t="s">
        <v>227</v>
      </c>
      <c r="D329" s="24"/>
      <c r="E329" s="19">
        <f>G329*E322</f>
        <v>5.0334346504559271</v>
      </c>
      <c r="F329" s="19">
        <f>E329*(365.25/7)</f>
        <v>262.63742943986108</v>
      </c>
      <c r="G329" s="19">
        <v>0.13677811550151978</v>
      </c>
      <c r="I329" s="19">
        <f>F329*H330</f>
        <v>1.3962724796743211E-2</v>
      </c>
    </row>
    <row r="330" spans="1:9">
      <c r="A330" s="19"/>
      <c r="D330" s="3" t="s">
        <v>228</v>
      </c>
      <c r="H330" s="23">
        <f>B554</f>
        <v>5.3163499302144998E-5</v>
      </c>
    </row>
    <row r="331" spans="1:9" s="24" customFormat="1">
      <c r="B331" s="24" t="s">
        <v>229</v>
      </c>
      <c r="E331" s="24">
        <f>E48</f>
        <v>13</v>
      </c>
      <c r="F331" s="24">
        <f>E331*(365.25/7)</f>
        <v>678.32142857142856</v>
      </c>
      <c r="G331" s="24">
        <v>1.0098039215686276</v>
      </c>
      <c r="H331" s="25"/>
      <c r="I331" s="24">
        <f>SUM(I332:I334,I335)</f>
        <v>0.29062983400649373</v>
      </c>
    </row>
    <row r="332" spans="1:9">
      <c r="A332" s="19"/>
      <c r="C332" s="24" t="s">
        <v>230</v>
      </c>
      <c r="D332" s="24"/>
      <c r="E332" s="19">
        <f>G332*E331</f>
        <v>4.2058823529411766</v>
      </c>
      <c r="F332" s="19">
        <f>E332*(365.25/7)</f>
        <v>219.45693277310926</v>
      </c>
      <c r="G332" s="19">
        <v>0.3235294117647059</v>
      </c>
      <c r="I332" s="19">
        <f>F332*$H$336</f>
        <v>9.3114412837031965E-2</v>
      </c>
    </row>
    <row r="333" spans="1:9">
      <c r="A333" s="19"/>
      <c r="C333" s="24" t="s">
        <v>231</v>
      </c>
      <c r="D333" s="24"/>
      <c r="E333" s="19">
        <f>G333*E331</f>
        <v>4.2058823529411766</v>
      </c>
      <c r="F333" s="19">
        <f>E333*(365.25/7)</f>
        <v>219.45693277310926</v>
      </c>
      <c r="G333" s="19">
        <v>0.3235294117647059</v>
      </c>
      <c r="I333" s="19">
        <f>F333*$H$336</f>
        <v>9.3114412837031965E-2</v>
      </c>
    </row>
    <row r="334" spans="1:9">
      <c r="A334" s="19"/>
      <c r="C334" s="24" t="s">
        <v>232</v>
      </c>
      <c r="D334" s="24"/>
      <c r="E334" s="19">
        <f>G334*E331</f>
        <v>1.4019607843137258</v>
      </c>
      <c r="F334" s="19">
        <f>E334*(365.25/7)</f>
        <v>73.152310924369772</v>
      </c>
      <c r="G334" s="19">
        <v>0.10784313725490198</v>
      </c>
      <c r="I334" s="19">
        <f>F334*$H$336</f>
        <v>3.1038137612343999E-2</v>
      </c>
    </row>
    <row r="335" spans="1:9">
      <c r="A335" s="19"/>
      <c r="C335" s="24" t="s">
        <v>233</v>
      </c>
      <c r="D335" s="24"/>
      <c r="E335" s="19">
        <f>G335*E331</f>
        <v>3.3137254901960791</v>
      </c>
      <c r="F335" s="19">
        <f>E335*(365.25/7)</f>
        <v>172.90546218487398</v>
      </c>
      <c r="G335" s="19">
        <v>0.25490196078431376</v>
      </c>
      <c r="I335" s="19">
        <f>F335*$H$336</f>
        <v>7.3362870720085807E-2</v>
      </c>
    </row>
    <row r="336" spans="1:9">
      <c r="A336" s="19"/>
      <c r="C336" s="24"/>
      <c r="D336" s="34" t="s">
        <v>234</v>
      </c>
      <c r="H336" s="23">
        <f>B471</f>
        <v>4.2429469718917702E-4</v>
      </c>
    </row>
    <row r="337" spans="1:9" s="24" customFormat="1">
      <c r="B337" s="24" t="s">
        <v>51</v>
      </c>
      <c r="E337" s="24">
        <f>E49</f>
        <v>8.6999999999999993</v>
      </c>
      <c r="F337" s="24">
        <f>E337*(365.25/7)</f>
        <v>453.95357142857142</v>
      </c>
      <c r="G337" s="24">
        <v>1</v>
      </c>
      <c r="H337" s="25"/>
      <c r="I337" s="24">
        <f>F337*H339</f>
        <v>9.1189379444630861E-2</v>
      </c>
    </row>
    <row r="338" spans="1:9">
      <c r="A338" s="19"/>
      <c r="C338" s="24" t="s">
        <v>51</v>
      </c>
      <c r="D338" s="24"/>
      <c r="E338" s="19">
        <f>G338*E337</f>
        <v>8.6999999999999993</v>
      </c>
      <c r="F338" s="19">
        <f>E338*(365.25/7)</f>
        <v>453.95357142857142</v>
      </c>
      <c r="G338" s="19">
        <v>1</v>
      </c>
    </row>
    <row r="339" spans="1:9">
      <c r="A339" s="19"/>
      <c r="C339" s="24"/>
      <c r="D339" s="34" t="s">
        <v>235</v>
      </c>
      <c r="H339" s="23">
        <f>B509</f>
        <v>2.0087820690045899E-4</v>
      </c>
    </row>
    <row r="340" spans="1:9" s="24" customFormat="1">
      <c r="B340" s="24" t="s">
        <v>52</v>
      </c>
      <c r="E340" s="24">
        <f>(E346-SUM(E343,E337,E331,E322,E314,E304))/2</f>
        <v>6.4500000000000028</v>
      </c>
      <c r="F340" s="24">
        <f>E340*(365.25/7)</f>
        <v>336.55178571428587</v>
      </c>
      <c r="G340" s="24">
        <v>1</v>
      </c>
      <c r="H340" s="25"/>
      <c r="I340" s="24">
        <f>F340*H342</f>
        <v>6.760591924343326E-2</v>
      </c>
    </row>
    <row r="341" spans="1:9">
      <c r="A341" s="19"/>
      <c r="C341" s="24" t="s">
        <v>52</v>
      </c>
      <c r="D341" s="24"/>
      <c r="E341" s="19">
        <f>G341*E340</f>
        <v>6.4500000000000028</v>
      </c>
      <c r="F341" s="19">
        <f>E341*(365.25/7)</f>
        <v>336.55178571428587</v>
      </c>
      <c r="G341" s="19">
        <v>1</v>
      </c>
    </row>
    <row r="342" spans="1:9">
      <c r="A342" s="19"/>
      <c r="C342" s="24"/>
      <c r="D342" s="34" t="s">
        <v>235</v>
      </c>
      <c r="H342" s="23">
        <f>B509</f>
        <v>2.0087820690045899E-4</v>
      </c>
    </row>
    <row r="343" spans="1:9" s="24" customFormat="1">
      <c r="B343" s="24" t="s">
        <v>53</v>
      </c>
      <c r="E343" s="24">
        <f>E51</f>
        <v>4.3</v>
      </c>
      <c r="F343" s="24">
        <f>E343*(365.25/7)</f>
        <v>224.36785714285713</v>
      </c>
      <c r="G343" s="24">
        <v>1</v>
      </c>
      <c r="H343" s="25"/>
      <c r="I343" s="24">
        <f>F343*H345</f>
        <v>4.5070612828955484E-2</v>
      </c>
    </row>
    <row r="344" spans="1:9">
      <c r="A344" s="19"/>
      <c r="C344" s="24" t="s">
        <v>53</v>
      </c>
      <c r="D344" s="24"/>
      <c r="E344" s="19">
        <f>G344*E343</f>
        <v>4.3</v>
      </c>
      <c r="F344" s="19">
        <f>E344*(365.25/7)</f>
        <v>224.36785714285713</v>
      </c>
      <c r="G344" s="19">
        <v>1</v>
      </c>
    </row>
    <row r="345" spans="1:9">
      <c r="A345" s="19"/>
      <c r="C345" s="24"/>
      <c r="D345" s="34" t="s">
        <v>235</v>
      </c>
      <c r="H345" s="23">
        <f>B509</f>
        <v>2.0087820690045899E-4</v>
      </c>
    </row>
    <row r="346" spans="1:9" s="28" customFormat="1">
      <c r="A346" s="28" t="s">
        <v>236</v>
      </c>
      <c r="E346" s="28">
        <f>E43</f>
        <v>113.1</v>
      </c>
      <c r="F346" s="28">
        <f>E346*(365.25/7)</f>
        <v>5901.3964285714283</v>
      </c>
      <c r="H346" s="29"/>
      <c r="I346" s="28">
        <f>SUM(I304,I311,I314,I322,I331,I337,I340,I343)</f>
        <v>1.1110031166810876</v>
      </c>
    </row>
    <row r="347" spans="1:9">
      <c r="C347" s="24"/>
      <c r="D347" s="24"/>
      <c r="F347" s="24"/>
    </row>
    <row r="348" spans="1:9" s="24" customFormat="1">
      <c r="A348" s="24" t="s">
        <v>54</v>
      </c>
      <c r="H348" s="25"/>
    </row>
    <row r="349" spans="1:9" s="24" customFormat="1">
      <c r="B349" s="24" t="s">
        <v>237</v>
      </c>
      <c r="E349" s="24">
        <v>0</v>
      </c>
      <c r="F349" s="24">
        <f>E349*(365.25/7)</f>
        <v>0</v>
      </c>
      <c r="G349" s="24">
        <v>1</v>
      </c>
      <c r="H349" s="25"/>
      <c r="I349" s="24">
        <f>F349*H351</f>
        <v>0</v>
      </c>
    </row>
    <row r="350" spans="1:9">
      <c r="C350" s="24" t="s">
        <v>237</v>
      </c>
      <c r="D350" s="24"/>
      <c r="E350" s="19">
        <f>G350*E349</f>
        <v>0</v>
      </c>
      <c r="F350" s="19">
        <f>E350*(365.25/7)</f>
        <v>0</v>
      </c>
      <c r="G350" s="19">
        <v>1</v>
      </c>
    </row>
    <row r="351" spans="1:9">
      <c r="C351" s="24"/>
      <c r="D351" s="34" t="s">
        <v>238</v>
      </c>
      <c r="H351" s="23">
        <f>B545</f>
        <v>5.0201254900354902E-5</v>
      </c>
    </row>
    <row r="352" spans="1:9" s="24" customFormat="1">
      <c r="B352" s="24" t="s">
        <v>239</v>
      </c>
      <c r="E352" s="24">
        <v>0</v>
      </c>
      <c r="F352" s="24">
        <f>E352*(365.25/7)</f>
        <v>0</v>
      </c>
      <c r="G352" s="24">
        <v>1</v>
      </c>
      <c r="H352" s="25"/>
      <c r="I352" s="24">
        <f>F352*H354</f>
        <v>0</v>
      </c>
    </row>
    <row r="353" spans="1:9">
      <c r="C353" s="24" t="s">
        <v>239</v>
      </c>
      <c r="D353" s="24"/>
      <c r="E353" s="19">
        <f>G353*E352</f>
        <v>0</v>
      </c>
      <c r="F353" s="19">
        <f>E353*(365.25/7)</f>
        <v>0</v>
      </c>
      <c r="G353" s="19">
        <v>1</v>
      </c>
    </row>
    <row r="354" spans="1:9">
      <c r="C354" s="24"/>
      <c r="D354" s="34" t="s">
        <v>240</v>
      </c>
      <c r="H354" s="23">
        <f>B546</f>
        <v>6.5532644314399599E-5</v>
      </c>
    </row>
    <row r="355" spans="1:9" s="24" customFormat="1">
      <c r="B355" s="24" t="s">
        <v>241</v>
      </c>
      <c r="E355" s="24">
        <v>0</v>
      </c>
      <c r="F355" s="24">
        <f>E355*(365.25/7)</f>
        <v>0</v>
      </c>
      <c r="G355" s="24">
        <v>1</v>
      </c>
      <c r="H355" s="25"/>
      <c r="I355" s="24">
        <f>F355*H357</f>
        <v>0</v>
      </c>
    </row>
    <row r="356" spans="1:9">
      <c r="C356" s="24" t="s">
        <v>241</v>
      </c>
      <c r="D356" s="24"/>
      <c r="E356" s="19">
        <f>G356*E355</f>
        <v>0</v>
      </c>
      <c r="F356" s="19">
        <f>E356*(365.25/7)</f>
        <v>0</v>
      </c>
      <c r="G356" s="19">
        <v>1</v>
      </c>
    </row>
    <row r="357" spans="1:9">
      <c r="C357" s="24"/>
      <c r="D357" s="34" t="s">
        <v>242</v>
      </c>
      <c r="H357" s="23">
        <f>B547</f>
        <v>1.1039136985490801E-4</v>
      </c>
    </row>
    <row r="358" spans="1:9" s="24" customFormat="1">
      <c r="B358" s="24" t="s">
        <v>243</v>
      </c>
      <c r="E358" s="24">
        <v>0</v>
      </c>
      <c r="F358" s="24">
        <f>E358*(365.25/7)</f>
        <v>0</v>
      </c>
      <c r="G358" s="24">
        <v>1</v>
      </c>
      <c r="H358" s="25"/>
      <c r="I358" s="24">
        <f>F358*H360</f>
        <v>0</v>
      </c>
    </row>
    <row r="359" spans="1:9">
      <c r="C359" s="24" t="s">
        <v>243</v>
      </c>
      <c r="D359" s="24"/>
      <c r="E359" s="19">
        <f>G359*E358</f>
        <v>0</v>
      </c>
      <c r="F359" s="19">
        <f>E359*(365.25/7)</f>
        <v>0</v>
      </c>
      <c r="G359" s="19">
        <v>1</v>
      </c>
    </row>
    <row r="360" spans="1:9">
      <c r="C360" s="24"/>
      <c r="D360" s="34" t="s">
        <v>244</v>
      </c>
      <c r="H360" s="23">
        <f>B548</f>
        <v>1.0301268784132101E-4</v>
      </c>
    </row>
    <row r="361" spans="1:9" s="28" customFormat="1">
      <c r="A361" s="28" t="s">
        <v>245</v>
      </c>
      <c r="E361" s="28">
        <v>0</v>
      </c>
      <c r="F361" s="28">
        <f>E361*(365.25/7)</f>
        <v>0</v>
      </c>
      <c r="H361" s="36"/>
      <c r="I361" s="37">
        <f>SUM(I349,I352,I355,I358)</f>
        <v>0</v>
      </c>
    </row>
    <row r="362" spans="1:9">
      <c r="C362" s="24"/>
      <c r="D362" s="24"/>
      <c r="F362" s="24"/>
    </row>
    <row r="363" spans="1:9" s="24" customFormat="1">
      <c r="A363" s="24" t="s">
        <v>55</v>
      </c>
      <c r="H363" s="25"/>
    </row>
    <row r="364" spans="1:9" s="24" customFormat="1">
      <c r="B364" s="24" t="s">
        <v>56</v>
      </c>
      <c r="E364" s="24">
        <f>E54</f>
        <v>25.3</v>
      </c>
      <c r="F364" s="24">
        <f>E364*(365.25/7)</f>
        <v>1320.1178571428572</v>
      </c>
      <c r="G364" s="24">
        <v>0.98571428571428577</v>
      </c>
      <c r="H364" s="25"/>
      <c r="I364" s="24">
        <f>SUM(I365,I367,I369)</f>
        <v>8.531827091053798E-2</v>
      </c>
    </row>
    <row r="365" spans="1:9">
      <c r="C365" s="24" t="s">
        <v>246</v>
      </c>
      <c r="D365" s="24"/>
      <c r="E365" s="19">
        <f>G365*E364</f>
        <v>9.156190476190476</v>
      </c>
      <c r="F365" s="19">
        <f>E365*(365.25/7)</f>
        <v>477.75693877551021</v>
      </c>
      <c r="G365" s="19">
        <v>0.3619047619047619</v>
      </c>
      <c r="I365" s="19">
        <f>F365*H366</f>
        <v>3.0035474625008329E-2</v>
      </c>
    </row>
    <row r="366" spans="1:9">
      <c r="C366" s="24"/>
      <c r="D366" s="34" t="s">
        <v>247</v>
      </c>
      <c r="H366" s="23">
        <f>B556</f>
        <v>6.2867688959137197E-5</v>
      </c>
    </row>
    <row r="367" spans="1:9">
      <c r="C367" s="24" t="s">
        <v>248</v>
      </c>
      <c r="D367" s="24">
        <f>F364-SUM(F365,F369)</f>
        <v>18.858826530612305</v>
      </c>
      <c r="E367" s="19" t="s">
        <v>105</v>
      </c>
      <c r="F367" s="24" t="e">
        <f>E367*(365.25/7)</f>
        <v>#VALUE!</v>
      </c>
      <c r="G367" s="19">
        <v>1.4285714285714235E-2</v>
      </c>
      <c r="I367" s="19">
        <f>D367*H368</f>
        <v>3.5111229187389887E-3</v>
      </c>
    </row>
    <row r="368" spans="1:9">
      <c r="C368" s="24"/>
      <c r="D368" s="34" t="s">
        <v>165</v>
      </c>
      <c r="F368" s="24"/>
      <c r="H368" s="23">
        <f>B482</f>
        <v>1.86179289206548E-4</v>
      </c>
    </row>
    <row r="369" spans="1:9">
      <c r="C369" s="24" t="s">
        <v>249</v>
      </c>
      <c r="D369" s="24"/>
      <c r="E369" s="19">
        <f>G369*E364</f>
        <v>15.782380952380953</v>
      </c>
      <c r="F369" s="19">
        <f>E369*(365.25/7)</f>
        <v>823.50209183673473</v>
      </c>
      <c r="G369" s="19">
        <v>0.62380952380952381</v>
      </c>
      <c r="I369" s="19">
        <f>F369*H370</f>
        <v>5.1771673366790671E-2</v>
      </c>
    </row>
    <row r="370" spans="1:9">
      <c r="C370" s="24"/>
      <c r="D370" s="31" t="s">
        <v>247</v>
      </c>
      <c r="H370" s="23">
        <f>B556</f>
        <v>6.2867688959137197E-5</v>
      </c>
    </row>
    <row r="371" spans="1:9" s="24" customFormat="1">
      <c r="B371" s="24" t="s">
        <v>57</v>
      </c>
      <c r="E371" s="24" t="s">
        <v>105</v>
      </c>
      <c r="F371" s="24" t="e">
        <f>E371*(365.25/7)</f>
        <v>#VALUE!</v>
      </c>
      <c r="G371" s="24">
        <v>1</v>
      </c>
      <c r="H371" s="25"/>
      <c r="I371" s="24">
        <f>0</f>
        <v>0</v>
      </c>
    </row>
    <row r="372" spans="1:9">
      <c r="C372" s="24" t="s">
        <v>57</v>
      </c>
      <c r="D372" s="24"/>
      <c r="E372" s="19" t="s">
        <v>105</v>
      </c>
      <c r="F372" s="24" t="e">
        <f>E372*(365.25/7)</f>
        <v>#VALUE!</v>
      </c>
      <c r="G372" s="19">
        <v>1</v>
      </c>
    </row>
    <row r="373" spans="1:9" s="24" customFormat="1">
      <c r="B373" s="24" t="s">
        <v>250</v>
      </c>
      <c r="E373" s="24">
        <f>E56</f>
        <v>15.4</v>
      </c>
      <c r="F373" s="24">
        <f>E373*(365.25/7)</f>
        <v>803.55000000000007</v>
      </c>
      <c r="G373" s="24">
        <v>0.99310344827586206</v>
      </c>
      <c r="H373" s="25"/>
      <c r="I373" s="24">
        <f>SUM(I374,I375)</f>
        <v>0.13965486285749831</v>
      </c>
    </row>
    <row r="374" spans="1:9">
      <c r="C374" s="24" t="s">
        <v>251</v>
      </c>
      <c r="D374" s="24"/>
      <c r="E374" s="19">
        <f>G374*E373</f>
        <v>3.2924137931034485</v>
      </c>
      <c r="F374" s="19">
        <f>E374*(365.25/7)</f>
        <v>171.79344827586209</v>
      </c>
      <c r="G374" s="19">
        <v>0.21379310344827587</v>
      </c>
      <c r="I374" s="19">
        <f>F374*H376</f>
        <v>3.0064588531822558E-2</v>
      </c>
    </row>
    <row r="375" spans="1:9">
      <c r="C375" s="24" t="s">
        <v>252</v>
      </c>
      <c r="D375" s="24"/>
      <c r="E375" s="19">
        <f>G375*E373</f>
        <v>12.001379310344827</v>
      </c>
      <c r="F375" s="19">
        <f>E375*(365.25/7)</f>
        <v>626.21482758620687</v>
      </c>
      <c r="G375" s="19">
        <v>0.77931034482758621</v>
      </c>
      <c r="I375" s="19">
        <f>F375*H376</f>
        <v>0.10959027432567577</v>
      </c>
    </row>
    <row r="376" spans="1:9">
      <c r="C376" s="24"/>
      <c r="D376" s="34" t="s">
        <v>169</v>
      </c>
      <c r="H376" s="23">
        <f>B485</f>
        <v>1.7500427887998099E-4</v>
      </c>
      <c r="I376" s="38"/>
    </row>
    <row r="377" spans="1:9" s="24" customFormat="1">
      <c r="B377" s="24" t="s">
        <v>59</v>
      </c>
      <c r="E377" s="24">
        <f>E57</f>
        <v>42.1</v>
      </c>
      <c r="F377" s="24">
        <f>E377*(365.25/7)</f>
        <v>2196.7178571428572</v>
      </c>
      <c r="G377" s="24">
        <v>0.99760191846522783</v>
      </c>
      <c r="H377" s="25"/>
      <c r="I377" s="24">
        <f>SUM(I378,I380,I381,I382,I383,I384,I385)</f>
        <v>8.9936092963109018E-2</v>
      </c>
    </row>
    <row r="378" spans="1:9">
      <c r="A378" s="19"/>
      <c r="C378" s="24" t="s">
        <v>253</v>
      </c>
      <c r="D378" s="24"/>
      <c r="E378" s="19">
        <f>G378*E377</f>
        <v>6.9661870503597125</v>
      </c>
      <c r="F378" s="19">
        <f>E378*(365.25/7)</f>
        <v>363.4856885919836</v>
      </c>
      <c r="G378" s="19">
        <v>0.16546762589928057</v>
      </c>
      <c r="I378" s="19">
        <f>F378*H379</f>
        <v>1.4394232716712894E-2</v>
      </c>
    </row>
    <row r="379" spans="1:9">
      <c r="A379" s="19"/>
      <c r="C379" s="24"/>
      <c r="D379" s="3" t="s">
        <v>253</v>
      </c>
      <c r="H379" s="23">
        <f>B524</f>
        <v>3.9600548710655201E-5</v>
      </c>
    </row>
    <row r="380" spans="1:9">
      <c r="A380" s="19"/>
      <c r="C380" s="24" t="s">
        <v>254</v>
      </c>
      <c r="D380" s="24"/>
      <c r="E380" s="19">
        <f>G380*E377</f>
        <v>2.7258992805755398</v>
      </c>
      <c r="F380" s="19">
        <f t="shared" ref="F380:F385" si="2">E380*(365.25/7)</f>
        <v>142.23353031860228</v>
      </c>
      <c r="G380" s="19">
        <v>6.4748201438848921E-2</v>
      </c>
      <c r="I380" s="19">
        <f>F380*H386</f>
        <v>5.8778969067801029E-3</v>
      </c>
    </row>
    <row r="381" spans="1:9">
      <c r="A381" s="19"/>
      <c r="C381" s="24" t="s">
        <v>255</v>
      </c>
      <c r="D381" s="24"/>
      <c r="E381" s="19">
        <f>G381*E377</f>
        <v>2.1201438848920864</v>
      </c>
      <c r="F381" s="19">
        <f t="shared" si="2"/>
        <v>110.62607913669065</v>
      </c>
      <c r="G381" s="19">
        <v>5.0359712230215826E-2</v>
      </c>
      <c r="I381" s="19">
        <f>F381*H386</f>
        <v>4.5716975941623014E-3</v>
      </c>
    </row>
    <row r="382" spans="1:9">
      <c r="A382" s="19"/>
      <c r="C382" s="24" t="s">
        <v>256</v>
      </c>
      <c r="D382" s="24"/>
      <c r="E382" s="19">
        <f>G382*E377</f>
        <v>6.9661870503597125</v>
      </c>
      <c r="F382" s="19">
        <f t="shared" si="2"/>
        <v>363.4856885919836</v>
      </c>
      <c r="G382" s="19">
        <v>0.16546762589928057</v>
      </c>
      <c r="I382" s="19">
        <f>F382*$H$386</f>
        <v>1.5021292095104707E-2</v>
      </c>
    </row>
    <row r="383" spans="1:9">
      <c r="A383" s="19"/>
      <c r="C383" s="24" t="s">
        <v>257</v>
      </c>
      <c r="D383" s="24"/>
      <c r="E383" s="19">
        <f>G383*E377</f>
        <v>9.1872901678657062</v>
      </c>
      <c r="F383" s="19">
        <f t="shared" si="2"/>
        <v>479.37967625899273</v>
      </c>
      <c r="G383" s="19">
        <v>0.21822541966426856</v>
      </c>
      <c r="I383" s="19">
        <f>F383*H386</f>
        <v>1.9810689574703305E-2</v>
      </c>
    </row>
    <row r="384" spans="1:9">
      <c r="A384" s="19"/>
      <c r="C384" s="24" t="s">
        <v>258</v>
      </c>
      <c r="D384" s="24"/>
      <c r="E384" s="19">
        <f>G384*E377</f>
        <v>11.408393285371702</v>
      </c>
      <c r="F384" s="19">
        <f t="shared" si="2"/>
        <v>595.27366392600197</v>
      </c>
      <c r="G384" s="19">
        <v>0.27098321342925658</v>
      </c>
      <c r="I384" s="19">
        <f>F384*H386</f>
        <v>2.4600087054301906E-2</v>
      </c>
    </row>
    <row r="385" spans="1:9">
      <c r="A385" s="19"/>
      <c r="C385" s="24" t="s">
        <v>259</v>
      </c>
      <c r="D385" s="24"/>
      <c r="E385" s="19">
        <f>G385*E377</f>
        <v>2.6249400479616307</v>
      </c>
      <c r="F385" s="19">
        <f t="shared" si="2"/>
        <v>136.96562178828367</v>
      </c>
      <c r="G385" s="19">
        <v>6.235011990407674E-2</v>
      </c>
      <c r="I385" s="19">
        <f>F385*H386</f>
        <v>5.6601970213438022E-3</v>
      </c>
    </row>
    <row r="386" spans="1:9">
      <c r="A386" s="19"/>
      <c r="C386" s="24"/>
      <c r="D386" s="3" t="s">
        <v>260</v>
      </c>
      <c r="H386" s="23">
        <f>B525</f>
        <v>4.1325676819056998E-5</v>
      </c>
    </row>
    <row r="387" spans="1:9" s="24" customFormat="1">
      <c r="B387" s="24" t="s">
        <v>60</v>
      </c>
      <c r="E387" s="24">
        <f>E58</f>
        <v>5.3</v>
      </c>
      <c r="F387" s="24">
        <f>E387*(365.25/7)</f>
        <v>276.54642857142858</v>
      </c>
      <c r="G387" s="24">
        <v>1</v>
      </c>
      <c r="H387" s="25"/>
      <c r="I387" s="24">
        <f>F387*H390</f>
        <v>1.0661622259834774E-2</v>
      </c>
    </row>
    <row r="388" spans="1:9">
      <c r="A388" s="19"/>
      <c r="C388" s="24" t="s">
        <v>261</v>
      </c>
      <c r="D388" s="24"/>
      <c r="E388" s="19">
        <f>G388*E387</f>
        <v>5.3</v>
      </c>
      <c r="F388" s="19">
        <f>E388*(365.25/7)</f>
        <v>276.54642857142858</v>
      </c>
      <c r="G388" s="19">
        <v>1</v>
      </c>
    </row>
    <row r="389" spans="1:9">
      <c r="A389" s="19"/>
      <c r="C389" s="24" t="s">
        <v>262</v>
      </c>
      <c r="D389" s="24"/>
      <c r="E389" s="19" t="s">
        <v>263</v>
      </c>
      <c r="F389" s="19" t="e">
        <f>E389*(365.25/7)</f>
        <v>#VALUE!</v>
      </c>
    </row>
    <row r="390" spans="1:9">
      <c r="A390" s="19"/>
      <c r="C390" s="24"/>
      <c r="D390" s="34" t="s">
        <v>264</v>
      </c>
      <c r="H390" s="23">
        <f>B523</f>
        <v>3.8552738919501202E-5</v>
      </c>
    </row>
    <row r="391" spans="1:9" s="24" customFormat="1">
      <c r="B391" s="24" t="s">
        <v>61</v>
      </c>
      <c r="E391" s="24">
        <f>E400-SUM(E364,E373,E377,E387)</f>
        <v>8.3999999999999915</v>
      </c>
      <c r="F391" s="24">
        <f>E391*(365.25/7)</f>
        <v>438.29999999999956</v>
      </c>
      <c r="G391" s="24">
        <v>1</v>
      </c>
      <c r="H391" s="25"/>
      <c r="I391" s="24">
        <f>SUM(I392,I394,I398)</f>
        <v>3.5488650426213061E-2</v>
      </c>
    </row>
    <row r="392" spans="1:9">
      <c r="A392" s="19"/>
      <c r="C392" s="24" t="s">
        <v>265</v>
      </c>
      <c r="D392" s="24"/>
      <c r="E392" s="19">
        <f>G392*E391</f>
        <v>1.555555555555554</v>
      </c>
      <c r="F392" s="19">
        <f>E392*(365.25/7)</f>
        <v>81.166666666666586</v>
      </c>
      <c r="G392" s="19">
        <v>0.1851851851851852</v>
      </c>
      <c r="I392" s="19">
        <f>F392*H393</f>
        <v>7.9917210834315536E-3</v>
      </c>
    </row>
    <row r="393" spans="1:9">
      <c r="A393" s="19"/>
      <c r="C393" s="24"/>
      <c r="D393" s="34" t="s">
        <v>266</v>
      </c>
      <c r="H393" s="23">
        <f>B557</f>
        <v>9.8460629364659905E-5</v>
      </c>
    </row>
    <row r="394" spans="1:9">
      <c r="C394" s="24" t="s">
        <v>267</v>
      </c>
      <c r="D394" s="24"/>
      <c r="E394" s="19">
        <f>G394*E391</f>
        <v>1.7629629629629613</v>
      </c>
      <c r="F394" s="19">
        <f>E394*(365.25/7)</f>
        <v>91.988888888888809</v>
      </c>
      <c r="G394" s="19">
        <v>0.20987654320987656</v>
      </c>
      <c r="I394" s="19">
        <f>F394*H395</f>
        <v>7.0825424064740261E-3</v>
      </c>
    </row>
    <row r="395" spans="1:9">
      <c r="C395" s="24"/>
      <c r="D395" s="34" t="s">
        <v>226</v>
      </c>
      <c r="H395" s="23">
        <f>B536</f>
        <v>7.6993455318596804E-5</v>
      </c>
    </row>
    <row r="396" spans="1:9">
      <c r="C396" s="24" t="s">
        <v>268</v>
      </c>
      <c r="D396" s="39">
        <f>F391-SUM(F392,F394,F398)</f>
        <v>0</v>
      </c>
      <c r="E396" s="19" t="s">
        <v>105</v>
      </c>
      <c r="F396" s="19" t="e">
        <f>E396*(365.25/7)</f>
        <v>#VALUE!</v>
      </c>
      <c r="G396" s="19">
        <v>0</v>
      </c>
      <c r="I396" s="19">
        <v>0</v>
      </c>
    </row>
    <row r="397" spans="1:9">
      <c r="C397" s="24"/>
      <c r="D397" s="34" t="s">
        <v>268</v>
      </c>
      <c r="H397" s="23">
        <f>B531</f>
        <v>1.15280506405685E-4</v>
      </c>
    </row>
    <row r="398" spans="1:9">
      <c r="C398" s="24" t="s">
        <v>269</v>
      </c>
      <c r="D398" s="24"/>
      <c r="E398" s="19">
        <f>G398*E391</f>
        <v>5.0814814814814762</v>
      </c>
      <c r="F398" s="19">
        <f>E398*(365.25/7)</f>
        <v>265.14444444444416</v>
      </c>
      <c r="G398" s="19">
        <v>0.60493827160493829</v>
      </c>
      <c r="I398" s="19">
        <f>F398*H399</f>
        <v>2.0414386936307483E-2</v>
      </c>
    </row>
    <row r="399" spans="1:9">
      <c r="C399" s="24"/>
      <c r="D399" s="34" t="s">
        <v>226</v>
      </c>
      <c r="H399" s="23">
        <f>B536</f>
        <v>7.6993455318596804E-5</v>
      </c>
    </row>
    <row r="400" spans="1:9" s="28" customFormat="1">
      <c r="A400" s="28" t="s">
        <v>270</v>
      </c>
      <c r="E400" s="28">
        <f>E53</f>
        <v>96.5</v>
      </c>
      <c r="F400" s="28">
        <f>E400*(365.25/7)</f>
        <v>5035.2321428571431</v>
      </c>
      <c r="H400" s="29"/>
      <c r="I400" s="28">
        <f>SUM(I364,I371,I373,I377,I387,I391)</f>
        <v>0.36105949941719317</v>
      </c>
    </row>
    <row r="401" spans="1:9">
      <c r="C401" s="24"/>
      <c r="D401" s="24"/>
      <c r="F401" s="24"/>
    </row>
    <row r="402" spans="1:9" s="24" customFormat="1">
      <c r="A402" s="24" t="s">
        <v>62</v>
      </c>
      <c r="H402" s="25"/>
    </row>
    <row r="403" spans="1:9" s="24" customFormat="1">
      <c r="B403" s="24" t="s">
        <v>63</v>
      </c>
      <c r="E403" s="24">
        <f>E61</f>
        <v>82</v>
      </c>
      <c r="F403" s="24">
        <f>E403*(365.25/7)</f>
        <v>4278.6428571428569</v>
      </c>
      <c r="G403" s="24">
        <v>0.9659574468085107</v>
      </c>
      <c r="H403" s="25"/>
      <c r="I403" s="24">
        <f>F403*H408</f>
        <v>0.16495340100121725</v>
      </c>
    </row>
    <row r="404" spans="1:9">
      <c r="C404" s="24" t="s">
        <v>271</v>
      </c>
      <c r="D404" s="24"/>
      <c r="E404" s="19">
        <f>G404*E403</f>
        <v>75.486524822695046</v>
      </c>
      <c r="F404" s="19">
        <f>E404*(365.25/7)</f>
        <v>3938.7790273556238</v>
      </c>
      <c r="G404" s="19">
        <v>0.92056737588652493</v>
      </c>
    </row>
    <row r="405" spans="1:9">
      <c r="C405" s="24" t="s">
        <v>272</v>
      </c>
      <c r="D405" s="24"/>
      <c r="E405" s="19">
        <f>G405*E403</f>
        <v>3.7219858156028369</v>
      </c>
      <c r="F405" s="19">
        <f>E405*(365.25/7)</f>
        <v>194.20790273556233</v>
      </c>
      <c r="G405" s="19">
        <v>4.5390070921985819E-2</v>
      </c>
    </row>
    <row r="406" spans="1:9">
      <c r="C406" s="24" t="s">
        <v>273</v>
      </c>
      <c r="D406" s="24"/>
      <c r="E406" s="19" t="s">
        <v>105</v>
      </c>
      <c r="F406" s="19" t="e">
        <f>E406*(365.25/7)</f>
        <v>#VALUE!</v>
      </c>
      <c r="G406" s="19">
        <v>3.40425531914893E-2</v>
      </c>
    </row>
    <row r="407" spans="1:9">
      <c r="C407" s="24" t="s">
        <v>274</v>
      </c>
      <c r="D407" s="24"/>
      <c r="E407" s="19">
        <f>G407*E403</f>
        <v>2.5588652482269505</v>
      </c>
      <c r="F407" s="19">
        <f>E407*(365.25/7)</f>
        <v>133.51793313069911</v>
      </c>
      <c r="G407" s="19">
        <v>3.1205673758865252E-2</v>
      </c>
    </row>
    <row r="408" spans="1:9">
      <c r="C408" s="24"/>
      <c r="D408" s="34" t="s">
        <v>264</v>
      </c>
      <c r="H408" s="23">
        <f>B523</f>
        <v>3.8552738919501202E-5</v>
      </c>
    </row>
    <row r="409" spans="1:9" s="24" customFormat="1">
      <c r="B409" s="24" t="s">
        <v>64</v>
      </c>
      <c r="E409" s="24">
        <f>E62</f>
        <v>16.899999999999999</v>
      </c>
      <c r="F409" s="24">
        <f>E409*(365.25/7)</f>
        <v>881.81785714285706</v>
      </c>
      <c r="G409" s="24">
        <v>1</v>
      </c>
      <c r="H409" s="25"/>
      <c r="I409" s="24">
        <f>F409*H411</f>
        <v>3.3996493620982574E-2</v>
      </c>
    </row>
    <row r="410" spans="1:9">
      <c r="C410" s="24" t="s">
        <v>64</v>
      </c>
      <c r="D410" s="24"/>
      <c r="E410" s="19">
        <f>G410*E409</f>
        <v>16.899999999999999</v>
      </c>
      <c r="F410" s="19">
        <f>E410*(365.25/7)</f>
        <v>881.81785714285706</v>
      </c>
      <c r="G410" s="19">
        <v>1</v>
      </c>
    </row>
    <row r="411" spans="1:9">
      <c r="C411" s="24"/>
      <c r="D411" s="34" t="s">
        <v>264</v>
      </c>
      <c r="H411" s="23">
        <f>B523</f>
        <v>3.8552738919501202E-5</v>
      </c>
    </row>
    <row r="412" spans="1:9" s="24" customFormat="1">
      <c r="B412" s="24" t="s">
        <v>65</v>
      </c>
      <c r="E412" s="24">
        <f>E63</f>
        <v>5.4</v>
      </c>
      <c r="F412" s="24">
        <f>E412*(365.25/7)</f>
        <v>281.76428571428573</v>
      </c>
      <c r="G412" s="24">
        <v>1</v>
      </c>
      <c r="H412" s="25"/>
      <c r="I412" s="24">
        <f>0</f>
        <v>0</v>
      </c>
    </row>
    <row r="413" spans="1:9">
      <c r="C413" s="24" t="s">
        <v>65</v>
      </c>
      <c r="D413" s="24"/>
      <c r="E413" s="19">
        <f>G413*E412</f>
        <v>5.4</v>
      </c>
      <c r="F413" s="19">
        <f>E413*(365.25/7)</f>
        <v>281.76428571428573</v>
      </c>
      <c r="G413" s="19">
        <v>1</v>
      </c>
    </row>
    <row r="414" spans="1:9" s="24" customFormat="1">
      <c r="B414" s="24" t="s">
        <v>66</v>
      </c>
      <c r="E414" s="24">
        <f>E424-SUM(E418,E412,E409,E403)</f>
        <v>1.2999999999999972</v>
      </c>
      <c r="F414" s="24">
        <f>E414*(365.25/7)</f>
        <v>67.832142857142713</v>
      </c>
      <c r="G414" s="24">
        <v>1</v>
      </c>
      <c r="H414" s="25"/>
      <c r="I414" s="24">
        <f>F414*AVERAGE(H416:H417)</f>
        <v>7.8333922608941793E-3</v>
      </c>
    </row>
    <row r="415" spans="1:9">
      <c r="C415" s="24" t="s">
        <v>66</v>
      </c>
      <c r="D415" s="24"/>
      <c r="E415" s="19">
        <f>G415*E414</f>
        <v>1.2999999999999972</v>
      </c>
      <c r="F415" s="19">
        <f>E415*(365.25/7)</f>
        <v>67.832142857142713</v>
      </c>
      <c r="G415" s="19">
        <v>1</v>
      </c>
    </row>
    <row r="416" spans="1:9">
      <c r="C416" s="24"/>
      <c r="D416" s="1" t="s">
        <v>144</v>
      </c>
      <c r="H416" s="23">
        <f>B541</f>
        <v>1.5141898909884401E-4</v>
      </c>
    </row>
    <row r="417" spans="1:12">
      <c r="C417" s="24"/>
      <c r="D417" s="1" t="s">
        <v>275</v>
      </c>
      <c r="H417" s="23">
        <f>B542</f>
        <v>7.9545032703964901E-5</v>
      </c>
    </row>
    <row r="418" spans="1:12" s="24" customFormat="1">
      <c r="B418" s="24" t="s">
        <v>67</v>
      </c>
      <c r="E418" s="24">
        <f>E65</f>
        <v>9.6</v>
      </c>
      <c r="F418" s="24">
        <f>E418*(365.25/7)</f>
        <v>500.91428571428571</v>
      </c>
      <c r="G418" s="24">
        <v>1</v>
      </c>
      <c r="H418" s="25"/>
      <c r="I418" s="24">
        <f>F418*AVERAGE(H420:H422)</f>
        <v>0.35629303892731701</v>
      </c>
    </row>
    <row r="419" spans="1:12">
      <c r="C419" s="24" t="s">
        <v>67</v>
      </c>
      <c r="D419" s="24"/>
      <c r="E419" s="19">
        <f>G419*E418</f>
        <v>9.6</v>
      </c>
      <c r="F419" s="19">
        <f>E419*(365.25/7)</f>
        <v>500.91428571428571</v>
      </c>
      <c r="G419" s="19">
        <v>1</v>
      </c>
    </row>
    <row r="420" spans="1:12">
      <c r="C420" s="24"/>
      <c r="D420" s="3" t="s">
        <v>224</v>
      </c>
      <c r="H420" s="23">
        <f>B552</f>
        <v>7.83164098367817E-5</v>
      </c>
    </row>
    <row r="421" spans="1:12">
      <c r="C421" s="24"/>
      <c r="D421" s="31" t="s">
        <v>193</v>
      </c>
      <c r="H421" s="23">
        <f>B511</f>
        <v>1.8306230266686399E-3</v>
      </c>
    </row>
    <row r="422" spans="1:12">
      <c r="C422" s="24"/>
      <c r="D422" s="27" t="s">
        <v>276</v>
      </c>
      <c r="F422" s="24"/>
      <c r="H422" s="23">
        <f>B510</f>
        <v>2.2491688835017299E-4</v>
      </c>
    </row>
    <row r="423" spans="1:12">
      <c r="C423" s="24"/>
      <c r="D423" s="24"/>
    </row>
    <row r="424" spans="1:12" s="28" customFormat="1">
      <c r="A424" s="28" t="s">
        <v>277</v>
      </c>
      <c r="E424" s="28">
        <f>E60</f>
        <v>115.2</v>
      </c>
      <c r="F424" s="28">
        <f>E424*(365.25/7)</f>
        <v>6010.971428571429</v>
      </c>
      <c r="H424" s="29"/>
      <c r="I424" s="28">
        <f>SUM(I403,I409,I412,I414,I418)</f>
        <v>0.563076325810411</v>
      </c>
    </row>
    <row r="425" spans="1:12">
      <c r="F425" s="24"/>
    </row>
    <row r="426" spans="1:12" s="28" customFormat="1">
      <c r="A426" s="28" t="s">
        <v>278</v>
      </c>
      <c r="E426" s="28">
        <v>0</v>
      </c>
      <c r="F426" s="28">
        <f>E426*(365.25/7)</f>
        <v>0</v>
      </c>
      <c r="H426" s="29"/>
      <c r="I426" s="28">
        <f>0</f>
        <v>0</v>
      </c>
    </row>
    <row r="427" spans="1:12">
      <c r="F427" s="24"/>
    </row>
    <row r="428" spans="1:12" s="28" customFormat="1">
      <c r="A428" s="28" t="s">
        <v>279</v>
      </c>
      <c r="E428" s="28">
        <f>E3</f>
        <v>1082.2</v>
      </c>
      <c r="F428" s="28">
        <f>E428*(365.25/7)</f>
        <v>56467.65</v>
      </c>
      <c r="H428" s="29"/>
      <c r="I428" s="37">
        <f>SUM(I424,I400,I361,I346,I301,I289,I251,I234,I200,I154,I135,I122)</f>
        <v>21.202272760610811</v>
      </c>
    </row>
    <row r="431" spans="1:12" s="40" customFormat="1">
      <c r="A431" s="24" t="s">
        <v>280</v>
      </c>
      <c r="B431" s="24" t="s">
        <v>371</v>
      </c>
      <c r="C431" s="24" t="s">
        <v>296</v>
      </c>
      <c r="D431" s="19"/>
      <c r="E431" s="19"/>
      <c r="F431" s="19"/>
      <c r="G431" s="19"/>
      <c r="H431" s="23"/>
      <c r="I431" s="19"/>
      <c r="J431" s="19"/>
      <c r="K431" s="19"/>
      <c r="L431" s="19"/>
    </row>
    <row r="432" spans="1:12" s="40" customFormat="1">
      <c r="A432" s="24" t="s">
        <v>282</v>
      </c>
      <c r="B432" s="19">
        <f>I122</f>
        <v>6.588458006589013</v>
      </c>
      <c r="C432" s="19">
        <v>6.2886743059876515</v>
      </c>
      <c r="D432" s="19"/>
      <c r="E432" s="19"/>
      <c r="F432" s="19"/>
      <c r="G432" s="19"/>
      <c r="H432" s="23"/>
      <c r="I432" s="19"/>
      <c r="J432" s="19"/>
      <c r="K432" s="19"/>
      <c r="L432" s="19"/>
    </row>
    <row r="433" spans="1:12" s="40" customFormat="1">
      <c r="A433" s="24" t="s">
        <v>283</v>
      </c>
      <c r="B433" s="19">
        <f>I135</f>
        <v>0.52544968004859061</v>
      </c>
      <c r="C433" s="19">
        <v>0.47695342000370855</v>
      </c>
      <c r="D433" s="19"/>
      <c r="E433" s="19"/>
      <c r="F433" s="19"/>
      <c r="G433" s="19"/>
      <c r="H433" s="23"/>
      <c r="I433" s="19"/>
      <c r="J433" s="19"/>
      <c r="K433" s="19"/>
      <c r="L433" s="19"/>
    </row>
    <row r="434" spans="1:12" s="40" customFormat="1">
      <c r="A434" s="24" t="s">
        <v>284</v>
      </c>
      <c r="B434" s="19">
        <f>I154</f>
        <v>0.40146826659010032</v>
      </c>
      <c r="C434" s="19">
        <v>1.0573878879794114</v>
      </c>
      <c r="D434" s="19"/>
      <c r="E434" s="19"/>
      <c r="F434" s="19"/>
      <c r="G434" s="19"/>
      <c r="H434" s="23"/>
      <c r="I434" s="19"/>
      <c r="J434" s="19"/>
      <c r="K434" s="19"/>
      <c r="L434" s="19"/>
    </row>
    <row r="435" spans="1:12" s="40" customFormat="1">
      <c r="A435" s="24" t="s">
        <v>285</v>
      </c>
      <c r="B435" s="19">
        <f>I200</f>
        <v>5.7361081113109735</v>
      </c>
      <c r="C435" s="19">
        <v>4.6912706630914327</v>
      </c>
      <c r="D435" s="19"/>
      <c r="E435" s="19"/>
      <c r="F435" s="19"/>
      <c r="G435" s="19"/>
      <c r="H435" s="23"/>
      <c r="I435" s="19"/>
      <c r="J435" s="19"/>
      <c r="K435" s="19"/>
      <c r="L435" s="19"/>
    </row>
    <row r="436" spans="1:12" s="40" customFormat="1">
      <c r="A436" s="24" t="s">
        <v>286</v>
      </c>
      <c r="B436" s="19">
        <f>I234</f>
        <v>0.56139152194732034</v>
      </c>
      <c r="C436" s="19">
        <v>0.76488209601336243</v>
      </c>
      <c r="D436" s="19"/>
      <c r="E436" s="19"/>
      <c r="F436" s="19"/>
      <c r="G436" s="19"/>
      <c r="H436" s="23"/>
      <c r="I436" s="19"/>
      <c r="J436" s="19"/>
      <c r="K436" s="19"/>
      <c r="L436" s="19"/>
    </row>
    <row r="437" spans="1:12" s="40" customFormat="1">
      <c r="A437" s="24" t="s">
        <v>287</v>
      </c>
      <c r="B437" s="19">
        <f>I251</f>
        <v>0.13757319065769674</v>
      </c>
      <c r="C437" s="19">
        <v>0.12964111787169974</v>
      </c>
      <c r="D437" s="19"/>
      <c r="E437" s="19"/>
      <c r="F437" s="19"/>
      <c r="G437" s="19"/>
      <c r="H437" s="23"/>
      <c r="I437" s="19"/>
      <c r="J437" s="19"/>
      <c r="K437" s="19"/>
      <c r="L437" s="19"/>
    </row>
    <row r="438" spans="1:12" s="40" customFormat="1">
      <c r="A438" s="24" t="s">
        <v>288</v>
      </c>
      <c r="B438" s="19">
        <f>I289</f>
        <v>5.1186034355993959</v>
      </c>
      <c r="C438" s="19">
        <v>5.3098370841474249</v>
      </c>
      <c r="D438" s="19"/>
      <c r="E438" s="19"/>
      <c r="F438" s="24"/>
      <c r="G438" s="41"/>
      <c r="H438" s="23"/>
      <c r="I438" s="19"/>
      <c r="J438" s="19"/>
      <c r="K438" s="19"/>
      <c r="L438" s="19"/>
    </row>
    <row r="439" spans="1:12" s="40" customFormat="1">
      <c r="A439" s="24" t="s">
        <v>290</v>
      </c>
      <c r="B439" s="19">
        <f>I301</f>
        <v>9.8081605959029025E-2</v>
      </c>
      <c r="C439" s="19">
        <v>9.1876635640713952E-2</v>
      </c>
      <c r="D439" s="19"/>
      <c r="E439" s="19"/>
      <c r="F439" s="19"/>
      <c r="G439" s="19"/>
      <c r="H439" s="23"/>
      <c r="I439" s="19"/>
      <c r="J439" s="19"/>
      <c r="K439" s="19"/>
      <c r="L439" s="19"/>
    </row>
    <row r="440" spans="1:12" s="40" customFormat="1">
      <c r="A440" s="24" t="s">
        <v>291</v>
      </c>
      <c r="B440" s="40">
        <f>I346</f>
        <v>1.1110031166810876</v>
      </c>
      <c r="C440" s="19">
        <v>0.96542231057705852</v>
      </c>
      <c r="D440" s="19"/>
      <c r="E440" s="19"/>
      <c r="F440" s="19"/>
      <c r="G440" s="19"/>
      <c r="H440" s="23"/>
      <c r="I440" s="19"/>
      <c r="J440" s="19"/>
      <c r="K440" s="19"/>
      <c r="L440" s="19"/>
    </row>
    <row r="441" spans="1:12" s="40" customFormat="1">
      <c r="A441" s="24" t="s">
        <v>292</v>
      </c>
      <c r="B441" s="40">
        <f>I361</f>
        <v>0</v>
      </c>
      <c r="C441" s="19">
        <v>0</v>
      </c>
      <c r="D441" s="19"/>
      <c r="E441" s="19"/>
      <c r="F441" s="19"/>
      <c r="G441" s="19"/>
      <c r="H441" s="23"/>
      <c r="I441" s="19"/>
      <c r="J441" s="19"/>
      <c r="K441" s="19"/>
      <c r="L441" s="19"/>
    </row>
    <row r="442" spans="1:12" s="40" customFormat="1">
      <c r="A442" s="24" t="s">
        <v>293</v>
      </c>
      <c r="B442" s="19">
        <f>I400</f>
        <v>0.36105949941719317</v>
      </c>
      <c r="C442" s="19">
        <v>0.33607349339647852</v>
      </c>
      <c r="D442" s="19"/>
      <c r="E442" s="19"/>
      <c r="F442" s="19"/>
      <c r="G442" s="19"/>
      <c r="H442" s="23"/>
      <c r="I442" s="19"/>
      <c r="J442" s="19"/>
      <c r="K442" s="19"/>
      <c r="L442" s="19"/>
    </row>
    <row r="443" spans="1:12" s="40" customFormat="1">
      <c r="A443" s="24" t="s">
        <v>294</v>
      </c>
      <c r="B443" s="19">
        <f>I424</f>
        <v>0.563076325810411</v>
      </c>
      <c r="C443" s="19">
        <v>0.44752421922903396</v>
      </c>
      <c r="D443" s="19"/>
      <c r="E443" s="19"/>
      <c r="F443" s="19"/>
      <c r="G443" s="19"/>
      <c r="H443" s="23"/>
      <c r="I443" s="19"/>
      <c r="J443" s="19"/>
      <c r="K443" s="19"/>
      <c r="L443" s="19"/>
    </row>
    <row r="444" spans="1:12" s="40" customFormat="1">
      <c r="A444" s="24" t="s">
        <v>295</v>
      </c>
      <c r="B444" s="24">
        <f>SUM(B432:B443)</f>
        <v>21.202272760610811</v>
      </c>
      <c r="C444" s="24">
        <v>20.559543233937976</v>
      </c>
      <c r="D444" s="19"/>
      <c r="E444" s="19"/>
      <c r="F444" s="19"/>
      <c r="G444" s="19"/>
      <c r="H444" s="23"/>
      <c r="I444" s="19"/>
      <c r="J444" s="19"/>
      <c r="K444" s="19"/>
      <c r="L444" s="19"/>
    </row>
    <row r="450" spans="1:2">
      <c r="A450" s="42" t="s">
        <v>317</v>
      </c>
      <c r="B450" s="41"/>
    </row>
    <row r="451" spans="1:2">
      <c r="A451" s="42" t="s">
        <v>318</v>
      </c>
      <c r="B451" s="41" t="s">
        <v>319</v>
      </c>
    </row>
    <row r="452" spans="1:2" ht="15">
      <c r="A452" s="43" t="s">
        <v>81</v>
      </c>
      <c r="B452" s="90">
        <v>2.09658137894879E-3</v>
      </c>
    </row>
    <row r="453" spans="1:2" ht="15">
      <c r="A453" s="43" t="s">
        <v>85</v>
      </c>
      <c r="B453" s="91">
        <v>3.4850447505856098E-3</v>
      </c>
    </row>
    <row r="454" spans="1:2" ht="15">
      <c r="A454" s="43" t="s">
        <v>93</v>
      </c>
      <c r="B454" s="91">
        <v>2.9799597648393701E-3</v>
      </c>
    </row>
    <row r="455" spans="1:2" ht="15">
      <c r="A455" s="43" t="s">
        <v>86</v>
      </c>
      <c r="B455" s="91">
        <v>4.2646215314859999E-4</v>
      </c>
    </row>
    <row r="456" spans="1:2" ht="15">
      <c r="A456" s="43" t="s">
        <v>320</v>
      </c>
      <c r="B456" s="91">
        <v>3.16221760814616E-4</v>
      </c>
    </row>
    <row r="457" spans="1:2" ht="15">
      <c r="A457" s="43" t="s">
        <v>89</v>
      </c>
      <c r="B457" s="91">
        <v>6.0573063602221001E-4</v>
      </c>
    </row>
    <row r="458" spans="1:2" ht="15">
      <c r="A458" s="43" t="s">
        <v>321</v>
      </c>
      <c r="B458" s="91">
        <v>3.5003863958942E-4</v>
      </c>
    </row>
    <row r="459" spans="1:2" ht="15">
      <c r="A459" s="43" t="s">
        <v>152</v>
      </c>
      <c r="B459" s="91">
        <v>2.8212241306802699E-4</v>
      </c>
    </row>
    <row r="460" spans="1:2" ht="15">
      <c r="A460" s="43" t="s">
        <v>322</v>
      </c>
      <c r="B460" s="91">
        <v>1.6379629463826999E-4</v>
      </c>
    </row>
    <row r="461" spans="1:2" ht="15">
      <c r="A461" s="43" t="s">
        <v>323</v>
      </c>
      <c r="B461" s="91">
        <v>3.04128858030873E-4</v>
      </c>
    </row>
    <row r="462" spans="1:2" ht="15">
      <c r="A462" s="43" t="s">
        <v>324</v>
      </c>
      <c r="B462" s="91">
        <v>2.1426823891906201E-4</v>
      </c>
    </row>
    <row r="463" spans="1:2" ht="15">
      <c r="A463" s="43" t="s">
        <v>87</v>
      </c>
      <c r="B463" s="91">
        <v>2.5044528042333499E-3</v>
      </c>
    </row>
    <row r="464" spans="1:2" ht="15">
      <c r="A464" s="43" t="s">
        <v>90</v>
      </c>
      <c r="B464" s="91">
        <v>3.7284776082494302E-4</v>
      </c>
    </row>
    <row r="465" spans="1:2" ht="15">
      <c r="A465" s="43" t="s">
        <v>94</v>
      </c>
      <c r="B465" s="91">
        <v>1.7835862330489701E-3</v>
      </c>
    </row>
    <row r="466" spans="1:2" ht="15">
      <c r="A466" s="43" t="s">
        <v>82</v>
      </c>
      <c r="B466" s="91">
        <v>4.00513731321467E-4</v>
      </c>
    </row>
    <row r="467" spans="1:2" ht="15">
      <c r="A467" s="43" t="s">
        <v>101</v>
      </c>
      <c r="B467" s="91">
        <v>3.0795779023961499E-4</v>
      </c>
    </row>
    <row r="468" spans="1:2" ht="15">
      <c r="A468" s="43" t="s">
        <v>125</v>
      </c>
      <c r="B468" s="91">
        <v>2.5698777452277098E-4</v>
      </c>
    </row>
    <row r="469" spans="1:2" ht="15">
      <c r="A469" s="43" t="s">
        <v>126</v>
      </c>
      <c r="B469" s="91">
        <v>2.3781103369882801E-4</v>
      </c>
    </row>
    <row r="470" spans="1:2" ht="15">
      <c r="A470" s="43" t="s">
        <v>134</v>
      </c>
      <c r="B470" s="91">
        <v>2.8510464047079402E-4</v>
      </c>
    </row>
    <row r="471" spans="1:2" ht="15">
      <c r="A471" s="43" t="s">
        <v>234</v>
      </c>
      <c r="B471" s="91">
        <v>4.2429469718917702E-4</v>
      </c>
    </row>
    <row r="472" spans="1:2" ht="15">
      <c r="A472" s="43" t="s">
        <v>325</v>
      </c>
      <c r="B472" s="91">
        <v>2.3537496975131701E-4</v>
      </c>
    </row>
    <row r="473" spans="1:2" ht="15">
      <c r="A473" s="43" t="s">
        <v>154</v>
      </c>
      <c r="B473" s="91">
        <v>2.2101685648552401E-4</v>
      </c>
    </row>
    <row r="474" spans="1:2" ht="15">
      <c r="A474" s="43" t="s">
        <v>326</v>
      </c>
      <c r="B474" s="91">
        <v>1.30914005197196E-3</v>
      </c>
    </row>
    <row r="475" spans="1:2" ht="15">
      <c r="A475" s="43" t="s">
        <v>219</v>
      </c>
      <c r="B475" s="91">
        <v>4.5210121164281699E-4</v>
      </c>
    </row>
    <row r="476" spans="1:2" ht="15">
      <c r="A476" s="43" t="s">
        <v>173</v>
      </c>
      <c r="B476" s="91">
        <v>1.8093957755303699E-4</v>
      </c>
    </row>
    <row r="477" spans="1:2" ht="15">
      <c r="A477" s="43" t="s">
        <v>327</v>
      </c>
      <c r="B477" s="91">
        <v>2.0134941272049499E-4</v>
      </c>
    </row>
    <row r="478" spans="1:2" ht="15">
      <c r="A478" s="43" t="s">
        <v>133</v>
      </c>
      <c r="B478" s="91">
        <v>8.8192919598841597E-4</v>
      </c>
    </row>
    <row r="479" spans="1:2" ht="15">
      <c r="A479" s="43" t="s">
        <v>132</v>
      </c>
      <c r="B479" s="91">
        <v>1.4906108433209899E-3</v>
      </c>
    </row>
    <row r="480" spans="1:2" ht="15">
      <c r="A480" s="43" t="s">
        <v>328</v>
      </c>
      <c r="B480" s="91">
        <v>3.0278544086953703E-4</v>
      </c>
    </row>
    <row r="481" spans="1:2" ht="15">
      <c r="A481" s="43" t="s">
        <v>190</v>
      </c>
      <c r="B481" s="91">
        <v>1.3813185493773399E-4</v>
      </c>
    </row>
    <row r="482" spans="1:2" ht="15">
      <c r="A482" s="43" t="s">
        <v>165</v>
      </c>
      <c r="B482" s="91">
        <v>1.86179289206548E-4</v>
      </c>
    </row>
    <row r="483" spans="1:2" ht="15">
      <c r="A483" s="43" t="s">
        <v>329</v>
      </c>
      <c r="B483" s="91">
        <v>1.8017414594200101E-4</v>
      </c>
    </row>
    <row r="484" spans="1:2" ht="15">
      <c r="A484" s="43" t="s">
        <v>160</v>
      </c>
      <c r="B484" s="91">
        <v>2.2020865411952401E-4</v>
      </c>
    </row>
    <row r="485" spans="1:2" ht="15">
      <c r="A485" s="43" t="s">
        <v>169</v>
      </c>
      <c r="B485" s="91">
        <v>1.7500427887998099E-4</v>
      </c>
    </row>
    <row r="486" spans="1:2" ht="15">
      <c r="A486" s="43" t="s">
        <v>330</v>
      </c>
      <c r="B486" s="91">
        <v>1.8557883342110301E-3</v>
      </c>
    </row>
    <row r="487" spans="1:2" ht="15">
      <c r="A487" s="43" t="s">
        <v>331</v>
      </c>
      <c r="B487" s="91">
        <v>4.6957452757937602E-4</v>
      </c>
    </row>
    <row r="488" spans="1:2" ht="15">
      <c r="A488" s="43" t="s">
        <v>150</v>
      </c>
      <c r="B488" s="91">
        <v>7.1131771111942403E-4</v>
      </c>
    </row>
    <row r="489" spans="1:2" ht="15">
      <c r="A489" s="43" t="s">
        <v>140</v>
      </c>
      <c r="B489" s="91">
        <v>1.3332638599674901E-4</v>
      </c>
    </row>
    <row r="490" spans="1:2" ht="15">
      <c r="A490" s="43" t="s">
        <v>332</v>
      </c>
      <c r="B490" s="91">
        <v>1.0116936822471401E-4</v>
      </c>
    </row>
    <row r="491" spans="1:2" ht="15">
      <c r="A491" s="43" t="s">
        <v>142</v>
      </c>
      <c r="B491" s="91">
        <v>1.7607081978696001E-4</v>
      </c>
    </row>
    <row r="492" spans="1:2" ht="15">
      <c r="A492" s="43" t="s">
        <v>333</v>
      </c>
      <c r="B492" s="91">
        <v>1.9291367456093599E-4</v>
      </c>
    </row>
    <row r="493" spans="1:2" ht="15">
      <c r="A493" s="43" t="s">
        <v>334</v>
      </c>
      <c r="B493" s="91">
        <v>2.46015738968244E-4</v>
      </c>
    </row>
    <row r="494" spans="1:2" ht="15">
      <c r="A494" s="43" t="s">
        <v>335</v>
      </c>
      <c r="B494" s="91">
        <v>2.29829646255223E-4</v>
      </c>
    </row>
    <row r="495" spans="1:2" ht="15">
      <c r="A495" s="43" t="s">
        <v>336</v>
      </c>
      <c r="B495" s="91">
        <v>1.62547995106097E-4</v>
      </c>
    </row>
    <row r="496" spans="1:2" ht="15">
      <c r="A496" s="43" t="s">
        <v>337</v>
      </c>
      <c r="B496" s="91">
        <v>2.7071423837634701E-4</v>
      </c>
    </row>
    <row r="497" spans="1:2" ht="15">
      <c r="A497" s="43" t="s">
        <v>338</v>
      </c>
      <c r="B497" s="91">
        <v>1.2407575891945901E-4</v>
      </c>
    </row>
    <row r="498" spans="1:2" ht="15">
      <c r="A498" s="43" t="s">
        <v>339</v>
      </c>
      <c r="B498" s="91">
        <v>1.2931837656743301E-4</v>
      </c>
    </row>
    <row r="499" spans="1:2" ht="15">
      <c r="A499" s="43" t="s">
        <v>340</v>
      </c>
      <c r="B499" s="91">
        <v>3.09303029126747E-4</v>
      </c>
    </row>
    <row r="500" spans="1:2" ht="15">
      <c r="A500" s="43" t="s">
        <v>341</v>
      </c>
      <c r="B500" s="91">
        <v>1.62564390405725E-4</v>
      </c>
    </row>
    <row r="501" spans="1:2" ht="15">
      <c r="A501" s="43" t="s">
        <v>342</v>
      </c>
      <c r="B501" s="92">
        <v>7.8670160806019004E-5</v>
      </c>
    </row>
    <row r="502" spans="1:2" ht="15">
      <c r="A502" s="43" t="s">
        <v>343</v>
      </c>
      <c r="B502" s="91">
        <v>1.17793071161874E-4</v>
      </c>
    </row>
    <row r="503" spans="1:2" ht="15">
      <c r="A503" s="43" t="s">
        <v>344</v>
      </c>
      <c r="B503" s="91">
        <v>2.27005718216138E-4</v>
      </c>
    </row>
    <row r="504" spans="1:2" ht="15">
      <c r="A504" s="43" t="s">
        <v>345</v>
      </c>
      <c r="B504" s="91">
        <v>1.8818123862125E-4</v>
      </c>
    </row>
    <row r="505" spans="1:2" ht="15">
      <c r="A505" s="43" t="s">
        <v>346</v>
      </c>
      <c r="B505" s="91">
        <v>1.2076781190005101E-4</v>
      </c>
    </row>
    <row r="506" spans="1:2" ht="15">
      <c r="A506" s="43" t="s">
        <v>347</v>
      </c>
      <c r="B506" s="91">
        <v>1.32832562396352E-4</v>
      </c>
    </row>
    <row r="507" spans="1:2" ht="15">
      <c r="A507" s="43" t="s">
        <v>348</v>
      </c>
      <c r="B507" s="91">
        <v>1.05678258238894E-4</v>
      </c>
    </row>
    <row r="508" spans="1:2" ht="15">
      <c r="A508" s="43" t="s">
        <v>349</v>
      </c>
      <c r="B508" s="91">
        <v>1.4974191786024601E-4</v>
      </c>
    </row>
    <row r="509" spans="1:2" ht="15">
      <c r="A509" s="43" t="s">
        <v>235</v>
      </c>
      <c r="B509" s="91">
        <v>2.0087820690045899E-4</v>
      </c>
    </row>
    <row r="510" spans="1:2" ht="15">
      <c r="A510" s="43" t="s">
        <v>276</v>
      </c>
      <c r="B510" s="91">
        <v>2.2491688835017299E-4</v>
      </c>
    </row>
    <row r="511" spans="1:2" ht="15">
      <c r="A511" s="43" t="s">
        <v>193</v>
      </c>
      <c r="B511" s="91">
        <v>1.8306230266686399E-3</v>
      </c>
    </row>
    <row r="512" spans="1:2" ht="15">
      <c r="A512" s="43" t="s">
        <v>199</v>
      </c>
      <c r="B512" s="91">
        <v>1.6680799960183501E-3</v>
      </c>
    </row>
    <row r="513" spans="1:2" ht="15">
      <c r="A513" s="43" t="s">
        <v>205</v>
      </c>
      <c r="B513" s="91">
        <v>5.3891618042085205E-4</v>
      </c>
    </row>
    <row r="514" spans="1:2" ht="15">
      <c r="A514" s="43" t="s">
        <v>202</v>
      </c>
      <c r="B514" s="91">
        <v>8.3159559526369898E-4</v>
      </c>
    </row>
    <row r="515" spans="1:2" ht="15">
      <c r="A515" s="43" t="s">
        <v>209</v>
      </c>
      <c r="B515" s="91">
        <v>2.26035207111457E-4</v>
      </c>
    </row>
    <row r="516" spans="1:2" ht="15">
      <c r="A516" s="43" t="s">
        <v>197</v>
      </c>
      <c r="B516" s="91">
        <v>2.3167452901759201E-4</v>
      </c>
    </row>
    <row r="517" spans="1:2" ht="15">
      <c r="A517" s="43" t="s">
        <v>350</v>
      </c>
      <c r="B517" s="91">
        <v>1.80454518887764E-4</v>
      </c>
    </row>
    <row r="518" spans="1:2" ht="15">
      <c r="A518" s="43" t="s">
        <v>351</v>
      </c>
      <c r="B518" s="91">
        <v>2.3157387235891999E-4</v>
      </c>
    </row>
    <row r="519" spans="1:2" ht="15">
      <c r="A519" s="43" t="s">
        <v>352</v>
      </c>
      <c r="B519" s="92">
        <v>8.7320379796792293E-5</v>
      </c>
    </row>
    <row r="520" spans="1:2" ht="15">
      <c r="A520" s="43" t="s">
        <v>353</v>
      </c>
      <c r="B520" s="92">
        <v>7.0953489403808898E-5</v>
      </c>
    </row>
    <row r="521" spans="1:2" ht="15">
      <c r="A521" s="43" t="s">
        <v>354</v>
      </c>
      <c r="B521" s="92">
        <v>4.4616305779983597E-5</v>
      </c>
    </row>
    <row r="522" spans="1:2" ht="15">
      <c r="A522" s="43" t="s">
        <v>355</v>
      </c>
      <c r="B522" s="92">
        <v>4.9210417362855903E-5</v>
      </c>
    </row>
    <row r="523" spans="1:2" ht="15">
      <c r="A523" s="43" t="s">
        <v>356</v>
      </c>
      <c r="B523" s="92">
        <v>3.8552738919501202E-5</v>
      </c>
    </row>
    <row r="524" spans="1:2" ht="15">
      <c r="A524" s="43" t="s">
        <v>253</v>
      </c>
      <c r="B524" s="92">
        <v>3.9600548710655201E-5</v>
      </c>
    </row>
    <row r="525" spans="1:2" ht="15">
      <c r="A525" s="43" t="s">
        <v>260</v>
      </c>
      <c r="B525" s="92">
        <v>4.1325676819056998E-5</v>
      </c>
    </row>
    <row r="526" spans="1:2" ht="15">
      <c r="A526" s="43" t="s">
        <v>357</v>
      </c>
      <c r="B526" s="92">
        <v>9.7014250865267798E-5</v>
      </c>
    </row>
    <row r="527" spans="1:2" ht="15">
      <c r="A527" s="43" t="s">
        <v>358</v>
      </c>
      <c r="B527" s="92">
        <v>5.0835037406928897E-5</v>
      </c>
    </row>
    <row r="528" spans="1:2" ht="15">
      <c r="A528" s="43" t="s">
        <v>167</v>
      </c>
      <c r="B528" s="92">
        <v>8.1150172821881203E-5</v>
      </c>
    </row>
    <row r="529" spans="1:2" ht="15">
      <c r="A529" s="43" t="s">
        <v>128</v>
      </c>
      <c r="B529" s="92">
        <v>7.7595885697333093E-5</v>
      </c>
    </row>
    <row r="530" spans="1:2" ht="15">
      <c r="A530" s="43" t="s">
        <v>359</v>
      </c>
      <c r="B530" s="91">
        <v>1.4048433605424299E-4</v>
      </c>
    </row>
    <row r="531" spans="1:2" ht="15">
      <c r="A531" s="43" t="s">
        <v>268</v>
      </c>
      <c r="B531" s="91">
        <v>1.15280506405685E-4</v>
      </c>
    </row>
    <row r="532" spans="1:2" ht="15">
      <c r="A532" s="43" t="s">
        <v>156</v>
      </c>
      <c r="B532" s="92">
        <v>5.74745177725748E-5</v>
      </c>
    </row>
    <row r="533" spans="1:2" ht="15">
      <c r="A533" s="43" t="s">
        <v>360</v>
      </c>
      <c r="B533" s="92">
        <v>9.8779584011200101E-5</v>
      </c>
    </row>
    <row r="534" spans="1:2" ht="15">
      <c r="A534" s="43" t="s">
        <v>361</v>
      </c>
      <c r="B534" s="92">
        <v>3.8801948302030302E-5</v>
      </c>
    </row>
    <row r="535" spans="1:2" ht="15">
      <c r="A535" s="43" t="s">
        <v>362</v>
      </c>
      <c r="B535" s="92">
        <v>8.8833822320444805E-5</v>
      </c>
    </row>
    <row r="536" spans="1:2" ht="15">
      <c r="A536" s="43" t="s">
        <v>226</v>
      </c>
      <c r="B536" s="92">
        <v>7.6993455318596804E-5</v>
      </c>
    </row>
    <row r="537" spans="1:2" ht="15">
      <c r="A537" s="43" t="s">
        <v>363</v>
      </c>
      <c r="B537" s="92">
        <v>5.8997807376200297E-5</v>
      </c>
    </row>
    <row r="538" spans="1:2" ht="15">
      <c r="A538" s="43" t="s">
        <v>364</v>
      </c>
      <c r="B538" s="91">
        <v>1.07390774204486E-4</v>
      </c>
    </row>
    <row r="539" spans="1:2" ht="15">
      <c r="A539" s="43" t="s">
        <v>365</v>
      </c>
      <c r="B539" s="92">
        <v>7.0315164320285304E-5</v>
      </c>
    </row>
    <row r="540" spans="1:2" ht="15">
      <c r="A540" s="43" t="s">
        <v>146</v>
      </c>
      <c r="B540" s="91">
        <v>1.07134259040347E-4</v>
      </c>
    </row>
    <row r="541" spans="1:2" ht="15">
      <c r="A541" s="43" t="s">
        <v>144</v>
      </c>
      <c r="B541" s="91">
        <v>1.5141898909884401E-4</v>
      </c>
    </row>
    <row r="542" spans="1:2" ht="15">
      <c r="A542" s="43" t="s">
        <v>275</v>
      </c>
      <c r="B542" s="92">
        <v>7.9545032703964901E-5</v>
      </c>
    </row>
    <row r="543" spans="1:2" ht="15">
      <c r="A543" s="43" t="s">
        <v>366</v>
      </c>
      <c r="B543" s="91">
        <v>1.15802135441583E-4</v>
      </c>
    </row>
    <row r="544" spans="1:2" ht="15">
      <c r="A544" s="43" t="s">
        <v>367</v>
      </c>
      <c r="B544" s="92">
        <v>6.1915790017663693E-5</v>
      </c>
    </row>
    <row r="545" spans="1:2" ht="15">
      <c r="A545" s="43" t="s">
        <v>238</v>
      </c>
      <c r="B545" s="92">
        <v>5.0201254900354902E-5</v>
      </c>
    </row>
    <row r="546" spans="1:2" ht="15">
      <c r="A546" s="43" t="s">
        <v>240</v>
      </c>
      <c r="B546" s="92">
        <v>6.5532644314399599E-5</v>
      </c>
    </row>
    <row r="547" spans="1:2" ht="15">
      <c r="A547" s="43" t="s">
        <v>242</v>
      </c>
      <c r="B547" s="91">
        <v>1.1039136985490801E-4</v>
      </c>
    </row>
    <row r="548" spans="1:2" ht="15">
      <c r="A548" s="43" t="s">
        <v>244</v>
      </c>
      <c r="B548" s="91">
        <v>1.0301268784132101E-4</v>
      </c>
    </row>
    <row r="549" spans="1:2" ht="15">
      <c r="A549" s="43" t="s">
        <v>184</v>
      </c>
      <c r="B549" s="92">
        <v>9.0255901394909502E-5</v>
      </c>
    </row>
    <row r="550" spans="1:2" ht="15">
      <c r="A550" s="43" t="s">
        <v>183</v>
      </c>
      <c r="B550" s="92">
        <v>5.1222445237656699E-5</v>
      </c>
    </row>
    <row r="551" spans="1:2" ht="15">
      <c r="A551" s="43" t="s">
        <v>368</v>
      </c>
      <c r="B551" s="92">
        <v>8.3530743180620405E-5</v>
      </c>
    </row>
    <row r="552" spans="1:2" ht="15">
      <c r="A552" s="43" t="s">
        <v>224</v>
      </c>
      <c r="B552" s="92">
        <v>7.83164098367817E-5</v>
      </c>
    </row>
    <row r="553" spans="1:2" ht="15">
      <c r="A553" s="43" t="s">
        <v>222</v>
      </c>
      <c r="B553" s="91">
        <v>1.49002041970008E-4</v>
      </c>
    </row>
    <row r="554" spans="1:2" ht="15">
      <c r="A554" s="43" t="s">
        <v>228</v>
      </c>
      <c r="B554" s="92">
        <v>5.3163499302144998E-5</v>
      </c>
    </row>
    <row r="555" spans="1:2" ht="15">
      <c r="A555" s="43" t="s">
        <v>139</v>
      </c>
      <c r="B555" s="91">
        <v>1.06648610536075E-4</v>
      </c>
    </row>
    <row r="556" spans="1:2" ht="15">
      <c r="A556" s="43" t="s">
        <v>175</v>
      </c>
      <c r="B556" s="92">
        <v>6.2867688959137197E-5</v>
      </c>
    </row>
    <row r="557" spans="1:2" ht="15">
      <c r="A557" s="43" t="s">
        <v>369</v>
      </c>
      <c r="B557" s="93">
        <v>9.8460629364659905E-5</v>
      </c>
    </row>
  </sheetData>
  <mergeCells count="28"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legacyDrawing r:id="rId7"/>
</worksheet>
</file>

<file path=xl/worksheets/sheet3.xml><?xml version="1.0" encoding="utf-8"?>
<worksheet xmlns="http://schemas.openxmlformats.org/spreadsheetml/2006/main" xmlns:r="http://schemas.openxmlformats.org/officeDocument/2006/relationships">
  <dimension ref="A1:L559"/>
  <sheetViews>
    <sheetView topLeftCell="A425" workbookViewId="0">
      <selection activeCell="B452" sqref="B452:B559"/>
    </sheetView>
  </sheetViews>
  <sheetFormatPr defaultRowHeight="11.25"/>
  <cols>
    <col min="1" max="1" width="25.42578125" style="24" customWidth="1"/>
    <col min="2" max="2" width="34.85546875" style="19" customWidth="1"/>
    <col min="3" max="3" width="31.7109375" style="19" customWidth="1"/>
    <col min="4" max="4" width="29" style="19" customWidth="1"/>
    <col min="5" max="6" width="28.42578125" style="19" customWidth="1"/>
    <col min="7" max="7" width="9.140625" style="19"/>
    <col min="8" max="8" width="16.7109375" style="23" customWidth="1"/>
    <col min="9" max="9" width="10.5703125" style="19" bestFit="1" customWidth="1"/>
    <col min="10" max="11" width="9.140625" style="19"/>
    <col min="12" max="12" width="9.140625" style="19" customWidth="1"/>
    <col min="13" max="16384" width="9.140625" style="19"/>
  </cols>
  <sheetData>
    <row r="1" spans="1:8" ht="21">
      <c r="A1" s="50" t="s">
        <v>0</v>
      </c>
      <c r="B1" s="51"/>
      <c r="C1" s="51"/>
      <c r="D1" s="52"/>
      <c r="E1" s="18" t="s">
        <v>1</v>
      </c>
      <c r="H1" s="20"/>
    </row>
    <row r="2" spans="1:8" ht="12.75">
      <c r="A2" s="53" t="s">
        <v>2</v>
      </c>
      <c r="B2" s="54"/>
      <c r="C2" s="55"/>
      <c r="D2" s="21" t="s">
        <v>3</v>
      </c>
      <c r="E2" s="21" t="s">
        <v>3</v>
      </c>
      <c r="H2" s="20"/>
    </row>
    <row r="3" spans="1:8" ht="12.75">
      <c r="A3" s="56" t="s">
        <v>4</v>
      </c>
      <c r="B3" s="57"/>
      <c r="C3" s="58"/>
      <c r="D3" s="21" t="s">
        <v>3</v>
      </c>
      <c r="E3" s="10">
        <v>828</v>
      </c>
      <c r="H3" s="20"/>
    </row>
    <row r="4" spans="1:8" ht="12.75">
      <c r="A4" s="59" t="s">
        <v>4</v>
      </c>
      <c r="B4" s="62" t="s">
        <v>5</v>
      </c>
      <c r="C4" s="63"/>
      <c r="D4" s="21" t="s">
        <v>3</v>
      </c>
      <c r="E4" s="8">
        <v>140.80000000000001</v>
      </c>
      <c r="H4" s="20"/>
    </row>
    <row r="5" spans="1:8" ht="12.75">
      <c r="A5" s="60"/>
      <c r="B5" s="47" t="s">
        <v>5</v>
      </c>
      <c r="C5" s="22" t="s">
        <v>6</v>
      </c>
      <c r="D5" s="21" t="s">
        <v>3</v>
      </c>
      <c r="E5" s="10">
        <v>16.100000000000001</v>
      </c>
      <c r="H5" s="20"/>
    </row>
    <row r="6" spans="1:8" ht="12.75">
      <c r="A6" s="60"/>
      <c r="B6" s="48"/>
      <c r="C6" s="22" t="s">
        <v>7</v>
      </c>
      <c r="D6" s="21" t="s">
        <v>3</v>
      </c>
      <c r="E6" s="8">
        <v>21.4</v>
      </c>
      <c r="H6" s="20"/>
    </row>
    <row r="7" spans="1:8" ht="12.75">
      <c r="A7" s="60"/>
      <c r="B7" s="48"/>
      <c r="C7" s="22" t="s">
        <v>8</v>
      </c>
      <c r="D7" s="21" t="s">
        <v>3</v>
      </c>
      <c r="E7" s="10">
        <v>67.3</v>
      </c>
      <c r="H7" s="20"/>
    </row>
    <row r="8" spans="1:8" ht="12.75">
      <c r="A8" s="60"/>
      <c r="B8" s="48"/>
      <c r="C8" s="22" t="s">
        <v>9</v>
      </c>
      <c r="D8" s="21" t="s">
        <v>3</v>
      </c>
      <c r="E8" s="8">
        <v>7.9</v>
      </c>
      <c r="H8" s="20"/>
    </row>
    <row r="9" spans="1:8" ht="21">
      <c r="A9" s="60"/>
      <c r="B9" s="49"/>
      <c r="C9" s="22" t="s">
        <v>10</v>
      </c>
      <c r="D9" s="21" t="s">
        <v>3</v>
      </c>
      <c r="E9" s="10">
        <v>28.1</v>
      </c>
      <c r="H9" s="20"/>
    </row>
    <row r="10" spans="1:8" ht="12.75" customHeight="1">
      <c r="A10" s="60"/>
      <c r="B10" s="62" t="s">
        <v>11</v>
      </c>
      <c r="C10" s="63"/>
      <c r="D10" s="21" t="s">
        <v>3</v>
      </c>
      <c r="E10" s="8">
        <v>22.1</v>
      </c>
      <c r="H10" s="20"/>
    </row>
    <row r="11" spans="1:8" ht="12.75" customHeight="1">
      <c r="A11" s="60"/>
      <c r="B11" s="47" t="s">
        <v>11</v>
      </c>
      <c r="C11" s="22" t="s">
        <v>12</v>
      </c>
      <c r="D11" s="21" t="s">
        <v>3</v>
      </c>
      <c r="E11" s="10">
        <v>15.7</v>
      </c>
      <c r="H11" s="20"/>
    </row>
    <row r="12" spans="1:8" ht="12.75">
      <c r="A12" s="60"/>
      <c r="B12" s="48"/>
      <c r="C12" s="22" t="s">
        <v>13</v>
      </c>
      <c r="D12" s="21" t="s">
        <v>3</v>
      </c>
      <c r="E12" s="8">
        <v>6.5</v>
      </c>
      <c r="H12" s="20"/>
    </row>
    <row r="13" spans="1:8" ht="12.75">
      <c r="A13" s="60"/>
      <c r="B13" s="49"/>
      <c r="C13" s="22" t="s">
        <v>14</v>
      </c>
      <c r="D13" s="21" t="s">
        <v>3</v>
      </c>
      <c r="E13" s="10" t="s">
        <v>15</v>
      </c>
      <c r="H13" s="20"/>
    </row>
    <row r="14" spans="1:8" ht="12.75">
      <c r="A14" s="60"/>
      <c r="B14" s="62" t="s">
        <v>16</v>
      </c>
      <c r="C14" s="63"/>
      <c r="D14" s="21" t="s">
        <v>3</v>
      </c>
      <c r="E14" s="8">
        <v>27.4</v>
      </c>
      <c r="H14" s="20"/>
    </row>
    <row r="15" spans="1:8" ht="12.75">
      <c r="A15" s="60"/>
      <c r="B15" s="47" t="s">
        <v>16</v>
      </c>
      <c r="C15" s="22" t="s">
        <v>17</v>
      </c>
      <c r="D15" s="21" t="s">
        <v>3</v>
      </c>
      <c r="E15" s="10">
        <v>21.7</v>
      </c>
      <c r="H15" s="20"/>
    </row>
    <row r="16" spans="1:8" ht="12.75">
      <c r="A16" s="60"/>
      <c r="B16" s="49"/>
      <c r="C16" s="22" t="s">
        <v>18</v>
      </c>
      <c r="D16" s="21" t="s">
        <v>3</v>
      </c>
      <c r="E16" s="8">
        <v>5.8</v>
      </c>
      <c r="H16" s="20"/>
    </row>
    <row r="17" spans="1:8" ht="12.75">
      <c r="A17" s="60"/>
      <c r="B17" s="62" t="s">
        <v>19</v>
      </c>
      <c r="C17" s="63"/>
      <c r="D17" s="21" t="s">
        <v>3</v>
      </c>
      <c r="E17" s="10">
        <v>178.4</v>
      </c>
      <c r="H17" s="20"/>
    </row>
    <row r="18" spans="1:8" ht="12.75">
      <c r="A18" s="60"/>
      <c r="B18" s="47" t="s">
        <v>19</v>
      </c>
      <c r="C18" s="22" t="s">
        <v>20</v>
      </c>
      <c r="D18" s="21" t="s">
        <v>3</v>
      </c>
      <c r="E18" s="8">
        <v>49.8</v>
      </c>
      <c r="H18" s="20"/>
    </row>
    <row r="19" spans="1:8" ht="12.75">
      <c r="A19" s="60"/>
      <c r="B19" s="48"/>
      <c r="C19" s="22" t="s">
        <v>21</v>
      </c>
      <c r="D19" s="21" t="s">
        <v>3</v>
      </c>
      <c r="E19" s="10">
        <v>42.6</v>
      </c>
      <c r="H19" s="20"/>
    </row>
    <row r="20" spans="1:8" ht="12.75">
      <c r="A20" s="60"/>
      <c r="B20" s="48"/>
      <c r="C20" s="22" t="s">
        <v>22</v>
      </c>
      <c r="D20" s="21" t="s">
        <v>3</v>
      </c>
      <c r="E20" s="8" t="s">
        <v>15</v>
      </c>
      <c r="H20" s="20"/>
    </row>
    <row r="21" spans="1:8" ht="12.75">
      <c r="A21" s="60"/>
      <c r="B21" s="48"/>
      <c r="C21" s="22" t="s">
        <v>23</v>
      </c>
      <c r="D21" s="21" t="s">
        <v>3</v>
      </c>
      <c r="E21" s="10">
        <v>23.3</v>
      </c>
      <c r="H21" s="20"/>
    </row>
    <row r="22" spans="1:8" ht="12.75">
      <c r="A22" s="60"/>
      <c r="B22" s="48"/>
      <c r="C22" s="22" t="s">
        <v>24</v>
      </c>
      <c r="D22" s="21" t="s">
        <v>3</v>
      </c>
      <c r="E22" s="8">
        <v>35.5</v>
      </c>
      <c r="H22" s="20"/>
    </row>
    <row r="23" spans="1:8" ht="12.75">
      <c r="A23" s="60"/>
      <c r="B23" s="49"/>
      <c r="C23" s="22" t="s">
        <v>25</v>
      </c>
      <c r="D23" s="21" t="s">
        <v>3</v>
      </c>
      <c r="E23" s="10" t="s">
        <v>15</v>
      </c>
      <c r="H23" s="20"/>
    </row>
    <row r="24" spans="1:8" ht="12.75">
      <c r="A24" s="60"/>
      <c r="B24" s="62" t="s">
        <v>26</v>
      </c>
      <c r="C24" s="63"/>
      <c r="D24" s="21" t="s">
        <v>3</v>
      </c>
      <c r="E24" s="8">
        <v>46.8</v>
      </c>
      <c r="H24" s="20"/>
    </row>
    <row r="25" spans="1:8" ht="21">
      <c r="A25" s="60"/>
      <c r="B25" s="47" t="s">
        <v>26</v>
      </c>
      <c r="C25" s="22" t="s">
        <v>27</v>
      </c>
      <c r="D25" s="21" t="s">
        <v>3</v>
      </c>
      <c r="E25" s="10">
        <v>17.8</v>
      </c>
      <c r="H25" s="20"/>
    </row>
    <row r="26" spans="1:8" ht="12.75">
      <c r="A26" s="60"/>
      <c r="B26" s="48"/>
      <c r="C26" s="22" t="s">
        <v>28</v>
      </c>
      <c r="D26" s="21" t="s">
        <v>3</v>
      </c>
      <c r="E26" s="8" t="s">
        <v>15</v>
      </c>
      <c r="H26" s="20"/>
    </row>
    <row r="27" spans="1:8" ht="12.75">
      <c r="A27" s="60"/>
      <c r="B27" s="48"/>
      <c r="C27" s="22" t="s">
        <v>29</v>
      </c>
      <c r="D27" s="21" t="s">
        <v>3</v>
      </c>
      <c r="E27" s="10">
        <v>10.9</v>
      </c>
      <c r="H27" s="20"/>
    </row>
    <row r="28" spans="1:8" ht="21">
      <c r="A28" s="60"/>
      <c r="B28" s="48"/>
      <c r="C28" s="22" t="s">
        <v>30</v>
      </c>
      <c r="D28" s="21" t="s">
        <v>3</v>
      </c>
      <c r="E28" s="8">
        <v>1.9</v>
      </c>
      <c r="H28" s="20"/>
    </row>
    <row r="29" spans="1:8" ht="21">
      <c r="A29" s="60"/>
      <c r="B29" s="48"/>
      <c r="C29" s="22" t="s">
        <v>31</v>
      </c>
      <c r="D29" s="21" t="s">
        <v>3</v>
      </c>
      <c r="E29" s="10">
        <v>4.3</v>
      </c>
      <c r="H29" s="20"/>
    </row>
    <row r="30" spans="1:8" ht="21">
      <c r="A30" s="60"/>
      <c r="B30" s="49"/>
      <c r="C30" s="22" t="s">
        <v>32</v>
      </c>
      <c r="D30" s="21" t="s">
        <v>3</v>
      </c>
      <c r="E30" s="8">
        <v>7.6</v>
      </c>
      <c r="H30" s="20"/>
    </row>
    <row r="31" spans="1:8" ht="12.75">
      <c r="A31" s="60"/>
      <c r="B31" s="62" t="s">
        <v>33</v>
      </c>
      <c r="C31" s="63"/>
      <c r="D31" s="21" t="s">
        <v>3</v>
      </c>
      <c r="E31" s="10">
        <v>23.2</v>
      </c>
      <c r="H31" s="20"/>
    </row>
    <row r="32" spans="1:8" ht="21">
      <c r="A32" s="60"/>
      <c r="B32" s="47" t="s">
        <v>33</v>
      </c>
      <c r="C32" s="22" t="s">
        <v>34</v>
      </c>
      <c r="D32" s="21" t="s">
        <v>3</v>
      </c>
      <c r="E32" s="8">
        <v>7</v>
      </c>
      <c r="H32" s="20"/>
    </row>
    <row r="33" spans="1:8" ht="12.75">
      <c r="A33" s="60"/>
      <c r="B33" s="48"/>
      <c r="C33" s="22" t="s">
        <v>35</v>
      </c>
      <c r="D33" s="21" t="s">
        <v>3</v>
      </c>
      <c r="E33" s="10" t="s">
        <v>15</v>
      </c>
      <c r="H33" s="20"/>
    </row>
    <row r="34" spans="1:8" ht="12.75">
      <c r="A34" s="60"/>
      <c r="B34" s="49"/>
      <c r="C34" s="22" t="s">
        <v>36</v>
      </c>
      <c r="D34" s="21" t="s">
        <v>3</v>
      </c>
      <c r="E34" s="8" t="s">
        <v>15</v>
      </c>
      <c r="H34" s="20"/>
    </row>
    <row r="35" spans="1:8" ht="12.75">
      <c r="A35" s="60"/>
      <c r="B35" s="62" t="s">
        <v>37</v>
      </c>
      <c r="C35" s="63"/>
      <c r="D35" s="21" t="s">
        <v>3</v>
      </c>
      <c r="E35" s="10">
        <v>140.5</v>
      </c>
      <c r="H35" s="20"/>
    </row>
    <row r="36" spans="1:8" ht="12.75">
      <c r="A36" s="60"/>
      <c r="B36" s="47" t="s">
        <v>37</v>
      </c>
      <c r="C36" s="22" t="s">
        <v>38</v>
      </c>
      <c r="D36" s="21" t="s">
        <v>3</v>
      </c>
      <c r="E36" s="8">
        <v>58.1</v>
      </c>
      <c r="H36" s="20"/>
    </row>
    <row r="37" spans="1:8" ht="21">
      <c r="A37" s="60"/>
      <c r="B37" s="48"/>
      <c r="C37" s="22" t="s">
        <v>39</v>
      </c>
      <c r="D37" s="21" t="s">
        <v>3</v>
      </c>
      <c r="E37" s="10">
        <v>68.2</v>
      </c>
      <c r="H37" s="20"/>
    </row>
    <row r="38" spans="1:8" ht="12.75">
      <c r="A38" s="60"/>
      <c r="B38" s="49"/>
      <c r="C38" s="22" t="s">
        <v>40</v>
      </c>
      <c r="D38" s="21" t="s">
        <v>3</v>
      </c>
      <c r="E38" s="8">
        <v>14.3</v>
      </c>
      <c r="H38" s="20"/>
    </row>
    <row r="39" spans="1:8" ht="12.75">
      <c r="A39" s="60"/>
      <c r="B39" s="62" t="s">
        <v>41</v>
      </c>
      <c r="C39" s="63"/>
      <c r="D39" s="21" t="s">
        <v>3</v>
      </c>
      <c r="E39" s="10">
        <v>28.7</v>
      </c>
      <c r="H39" s="20"/>
    </row>
    <row r="40" spans="1:8" ht="12.75">
      <c r="A40" s="60"/>
      <c r="B40" s="47" t="s">
        <v>41</v>
      </c>
      <c r="C40" s="22" t="s">
        <v>42</v>
      </c>
      <c r="D40" s="21" t="s">
        <v>3</v>
      </c>
      <c r="E40" s="8">
        <v>1</v>
      </c>
      <c r="H40" s="20"/>
    </row>
    <row r="41" spans="1:8" ht="12.75">
      <c r="A41" s="60"/>
      <c r="B41" s="48"/>
      <c r="C41" s="22" t="s">
        <v>43</v>
      </c>
      <c r="D41" s="21" t="s">
        <v>3</v>
      </c>
      <c r="E41" s="10" t="s">
        <v>15</v>
      </c>
      <c r="H41" s="20"/>
    </row>
    <row r="42" spans="1:8" ht="12.75">
      <c r="A42" s="60"/>
      <c r="B42" s="49"/>
      <c r="C42" s="22" t="s">
        <v>44</v>
      </c>
      <c r="D42" s="21" t="s">
        <v>3</v>
      </c>
      <c r="E42" s="8">
        <v>26.5</v>
      </c>
      <c r="H42" s="20"/>
    </row>
    <row r="43" spans="1:8" ht="12.75">
      <c r="A43" s="60"/>
      <c r="B43" s="62" t="s">
        <v>45</v>
      </c>
      <c r="C43" s="63"/>
      <c r="D43" s="21" t="s">
        <v>3</v>
      </c>
      <c r="E43" s="10">
        <v>88</v>
      </c>
      <c r="H43" s="20"/>
    </row>
    <row r="44" spans="1:8" ht="21">
      <c r="A44" s="60"/>
      <c r="B44" s="47" t="s">
        <v>45</v>
      </c>
      <c r="C44" s="22" t="s">
        <v>46</v>
      </c>
      <c r="D44" s="21" t="s">
        <v>3</v>
      </c>
      <c r="E44" s="8">
        <v>13</v>
      </c>
      <c r="H44" s="20"/>
    </row>
    <row r="45" spans="1:8" ht="21">
      <c r="A45" s="60"/>
      <c r="B45" s="48"/>
      <c r="C45" s="22" t="s">
        <v>47</v>
      </c>
      <c r="D45" s="21" t="s">
        <v>3</v>
      </c>
      <c r="E45" s="10" t="s">
        <v>15</v>
      </c>
      <c r="H45" s="20"/>
    </row>
    <row r="46" spans="1:8" ht="21">
      <c r="A46" s="60"/>
      <c r="B46" s="48"/>
      <c r="C46" s="22" t="s">
        <v>48</v>
      </c>
      <c r="D46" s="21" t="s">
        <v>3</v>
      </c>
      <c r="E46" s="8">
        <v>19.8</v>
      </c>
      <c r="H46" s="20"/>
    </row>
    <row r="47" spans="1:8" ht="12.75">
      <c r="A47" s="60"/>
      <c r="B47" s="48"/>
      <c r="C47" s="22" t="s">
        <v>49</v>
      </c>
      <c r="D47" s="21" t="s">
        <v>3</v>
      </c>
      <c r="E47" s="10">
        <v>29.9</v>
      </c>
      <c r="H47" s="20"/>
    </row>
    <row r="48" spans="1:8" ht="12.75">
      <c r="A48" s="60"/>
      <c r="B48" s="48"/>
      <c r="C48" s="22" t="s">
        <v>50</v>
      </c>
      <c r="D48" s="21" t="s">
        <v>3</v>
      </c>
      <c r="E48" s="8">
        <v>9.6999999999999993</v>
      </c>
      <c r="H48" s="20"/>
    </row>
    <row r="49" spans="1:8" ht="12.75">
      <c r="A49" s="60"/>
      <c r="B49" s="48"/>
      <c r="C49" s="22" t="s">
        <v>51</v>
      </c>
      <c r="D49" s="21" t="s">
        <v>3</v>
      </c>
      <c r="E49" s="10">
        <v>5.4</v>
      </c>
      <c r="H49" s="20"/>
    </row>
    <row r="50" spans="1:8" ht="12.75">
      <c r="A50" s="60"/>
      <c r="B50" s="48"/>
      <c r="C50" s="22" t="s">
        <v>52</v>
      </c>
      <c r="D50" s="21" t="s">
        <v>3</v>
      </c>
      <c r="E50" s="8" t="s">
        <v>15</v>
      </c>
      <c r="H50" s="20"/>
    </row>
    <row r="51" spans="1:8" ht="21">
      <c r="A51" s="60"/>
      <c r="B51" s="49"/>
      <c r="C51" s="22" t="s">
        <v>53</v>
      </c>
      <c r="D51" s="21" t="s">
        <v>3</v>
      </c>
      <c r="E51" s="10">
        <v>3</v>
      </c>
      <c r="H51" s="20"/>
    </row>
    <row r="52" spans="1:8" ht="12.75">
      <c r="A52" s="60"/>
      <c r="B52" s="56" t="s">
        <v>54</v>
      </c>
      <c r="C52" s="58"/>
      <c r="D52" s="21" t="s">
        <v>3</v>
      </c>
      <c r="E52" s="8" t="s">
        <v>15</v>
      </c>
      <c r="H52" s="20"/>
    </row>
    <row r="53" spans="1:8" ht="12.75">
      <c r="A53" s="60"/>
      <c r="B53" s="62" t="s">
        <v>55</v>
      </c>
      <c r="C53" s="63"/>
      <c r="D53" s="21" t="s">
        <v>3</v>
      </c>
      <c r="E53" s="10">
        <v>80.900000000000006</v>
      </c>
      <c r="H53" s="20"/>
    </row>
    <row r="54" spans="1:8" ht="12.75">
      <c r="A54" s="60"/>
      <c r="B54" s="47" t="s">
        <v>55</v>
      </c>
      <c r="C54" s="22" t="s">
        <v>56</v>
      </c>
      <c r="D54" s="21" t="s">
        <v>3</v>
      </c>
      <c r="E54" s="8">
        <v>17.100000000000001</v>
      </c>
      <c r="H54" s="20"/>
    </row>
    <row r="55" spans="1:8" ht="12.75">
      <c r="A55" s="60"/>
      <c r="B55" s="48"/>
      <c r="C55" s="22" t="s">
        <v>57</v>
      </c>
      <c r="D55" s="21" t="s">
        <v>3</v>
      </c>
      <c r="E55" s="10" t="s">
        <v>15</v>
      </c>
      <c r="H55" s="20"/>
    </row>
    <row r="56" spans="1:8" ht="12.75">
      <c r="A56" s="60"/>
      <c r="B56" s="48"/>
      <c r="C56" s="22" t="s">
        <v>58</v>
      </c>
      <c r="D56" s="21" t="s">
        <v>3</v>
      </c>
      <c r="E56" s="8">
        <v>13.2</v>
      </c>
      <c r="H56" s="20"/>
    </row>
    <row r="57" spans="1:8" ht="12.75">
      <c r="A57" s="60"/>
      <c r="B57" s="48"/>
      <c r="C57" s="22" t="s">
        <v>59</v>
      </c>
      <c r="D57" s="21" t="s">
        <v>3</v>
      </c>
      <c r="E57" s="10">
        <v>38.5</v>
      </c>
      <c r="H57" s="20"/>
    </row>
    <row r="58" spans="1:8" ht="12.75">
      <c r="A58" s="60"/>
      <c r="B58" s="48"/>
      <c r="C58" s="22" t="s">
        <v>60</v>
      </c>
      <c r="D58" s="21" t="s">
        <v>3</v>
      </c>
      <c r="E58" s="8">
        <v>5.0999999999999996</v>
      </c>
      <c r="H58" s="20"/>
    </row>
    <row r="59" spans="1:8" ht="12.75">
      <c r="A59" s="60"/>
      <c r="B59" s="49"/>
      <c r="C59" s="22" t="s">
        <v>61</v>
      </c>
      <c r="D59" s="21" t="s">
        <v>3</v>
      </c>
      <c r="E59" s="10" t="s">
        <v>15</v>
      </c>
      <c r="H59" s="20"/>
    </row>
    <row r="60" spans="1:8" ht="12.75">
      <c r="A60" s="60"/>
      <c r="B60" s="62" t="s">
        <v>62</v>
      </c>
      <c r="C60" s="63"/>
      <c r="D60" s="21" t="s">
        <v>3</v>
      </c>
      <c r="E60" s="8">
        <v>74.5</v>
      </c>
      <c r="H60" s="20"/>
    </row>
    <row r="61" spans="1:8" ht="12.75">
      <c r="A61" s="60"/>
      <c r="B61" s="47" t="s">
        <v>62</v>
      </c>
      <c r="C61" s="22" t="s">
        <v>63</v>
      </c>
      <c r="D61" s="21" t="s">
        <v>3</v>
      </c>
      <c r="E61" s="10">
        <v>57.9</v>
      </c>
      <c r="H61" s="20"/>
    </row>
    <row r="62" spans="1:8" ht="12.75">
      <c r="A62" s="60"/>
      <c r="B62" s="48"/>
      <c r="C62" s="22" t="s">
        <v>64</v>
      </c>
      <c r="D62" s="21" t="s">
        <v>3</v>
      </c>
      <c r="E62" s="8">
        <v>8.6999999999999993</v>
      </c>
      <c r="H62" s="20"/>
    </row>
    <row r="63" spans="1:8" ht="21">
      <c r="A63" s="60"/>
      <c r="B63" s="48"/>
      <c r="C63" s="22" t="s">
        <v>65</v>
      </c>
      <c r="D63" s="21" t="s">
        <v>3</v>
      </c>
      <c r="E63" s="10">
        <v>2.1</v>
      </c>
      <c r="H63" s="20"/>
    </row>
    <row r="64" spans="1:8" ht="12.75">
      <c r="A64" s="60"/>
      <c r="B64" s="48"/>
      <c r="C64" s="22" t="s">
        <v>66</v>
      </c>
      <c r="D64" s="21" t="s">
        <v>3</v>
      </c>
      <c r="E64" s="8" t="s">
        <v>15</v>
      </c>
      <c r="H64" s="20"/>
    </row>
    <row r="65" spans="1:9" ht="21">
      <c r="A65" s="60"/>
      <c r="B65" s="49"/>
      <c r="C65" s="22" t="s">
        <v>67</v>
      </c>
      <c r="D65" s="21" t="s">
        <v>3</v>
      </c>
      <c r="E65" s="10">
        <v>5.3</v>
      </c>
    </row>
    <row r="66" spans="1:9" ht="12.75">
      <c r="A66" s="61"/>
      <c r="B66" s="56" t="s">
        <v>68</v>
      </c>
      <c r="C66" s="58"/>
      <c r="D66" s="21" t="s">
        <v>3</v>
      </c>
      <c r="E66" s="8" t="s">
        <v>15</v>
      </c>
    </row>
    <row r="70" spans="1:9" s="24" customFormat="1">
      <c r="A70" s="24" t="s">
        <v>69</v>
      </c>
      <c r="H70" s="25"/>
    </row>
    <row r="72" spans="1:9">
      <c r="A72" s="24" t="s">
        <v>70</v>
      </c>
      <c r="B72" s="24" t="s">
        <v>71</v>
      </c>
      <c r="C72" s="24" t="s">
        <v>72</v>
      </c>
      <c r="D72" s="24" t="s">
        <v>73</v>
      </c>
    </row>
    <row r="74" spans="1:9" s="24" customFormat="1">
      <c r="A74" s="24" t="s">
        <v>5</v>
      </c>
      <c r="E74" s="24" t="s">
        <v>74</v>
      </c>
      <c r="F74" s="24" t="s">
        <v>75</v>
      </c>
      <c r="G74" s="24" t="s">
        <v>76</v>
      </c>
      <c r="H74" s="25" t="s">
        <v>77</v>
      </c>
      <c r="I74" s="24" t="s">
        <v>78</v>
      </c>
    </row>
    <row r="75" spans="1:9" s="24" customFormat="1">
      <c r="B75" s="24" t="s">
        <v>6</v>
      </c>
      <c r="E75" s="24">
        <f>E5</f>
        <v>16.100000000000001</v>
      </c>
      <c r="F75" s="24">
        <f>E75*(365.25/7)</f>
        <v>840.07500000000016</v>
      </c>
      <c r="G75" s="24">
        <v>0.99999999999999989</v>
      </c>
      <c r="H75" s="25"/>
      <c r="I75" s="24">
        <f>SUM(I77,I76)</f>
        <v>1.0488735873801431</v>
      </c>
    </row>
    <row r="76" spans="1:9">
      <c r="C76" s="24" t="s">
        <v>79</v>
      </c>
      <c r="D76" s="24"/>
      <c r="E76" s="19">
        <f>E75*G76</f>
        <v>6.6650537634408602</v>
      </c>
      <c r="F76" s="19">
        <f>E76*(365.25/7)</f>
        <v>347.77298387096778</v>
      </c>
      <c r="G76" s="19">
        <v>0.41397849462365588</v>
      </c>
      <c r="I76" s="19">
        <f>F76*AVERAGE(H78:H79)</f>
        <v>0.43421110875414526</v>
      </c>
    </row>
    <row r="77" spans="1:9">
      <c r="C77" s="24" t="s">
        <v>80</v>
      </c>
      <c r="D77" s="24"/>
      <c r="E77" s="19">
        <f>G77*E75</f>
        <v>9.4349462365591386</v>
      </c>
      <c r="F77" s="19">
        <f>E77*(365.25/7)</f>
        <v>492.30201612903221</v>
      </c>
      <c r="G77" s="19">
        <v>0.58602150537634401</v>
      </c>
      <c r="I77" s="19">
        <f>F77*AVERAGE(H78:H79)</f>
        <v>0.61466247862599777</v>
      </c>
    </row>
    <row r="78" spans="1:9">
      <c r="C78" s="24"/>
      <c r="D78" s="2" t="s">
        <v>82</v>
      </c>
      <c r="H78" s="23">
        <f>B466</f>
        <v>4.00513731321467E-4</v>
      </c>
    </row>
    <row r="79" spans="1:9">
      <c r="C79" s="24"/>
      <c r="D79" s="19" t="s">
        <v>81</v>
      </c>
      <c r="F79" s="24"/>
      <c r="H79" s="23">
        <f>B452</f>
        <v>2.09658137894879E-3</v>
      </c>
    </row>
    <row r="80" spans="1:9" s="24" customFormat="1">
      <c r="B80" s="24" t="s">
        <v>83</v>
      </c>
      <c r="E80" s="24">
        <f>E6</f>
        <v>21.4</v>
      </c>
      <c r="F80" s="24">
        <f>E80*(365.25/7)</f>
        <v>1116.6214285714286</v>
      </c>
      <c r="G80" s="24">
        <v>1</v>
      </c>
      <c r="H80" s="25"/>
      <c r="I80" s="24">
        <f>SUM(I81,I84)</f>
        <v>1.9469234306876146</v>
      </c>
    </row>
    <row r="81" spans="1:9">
      <c r="A81" s="19"/>
      <c r="C81" s="24" t="s">
        <v>84</v>
      </c>
      <c r="D81" s="24"/>
      <c r="E81" s="19">
        <f>G81*E80</f>
        <v>18.30382978723404</v>
      </c>
      <c r="F81" s="19">
        <f>E81*(365.25/7)</f>
        <v>955.06768996960477</v>
      </c>
      <c r="G81" s="19">
        <v>0.85531914893617023</v>
      </c>
      <c r="I81" s="19">
        <f>F81*AVERAGE(H82:H83)</f>
        <v>1.8678769314247963</v>
      </c>
    </row>
    <row r="82" spans="1:9">
      <c r="A82" s="19"/>
      <c r="C82" s="24"/>
      <c r="D82" s="2" t="s">
        <v>86</v>
      </c>
      <c r="H82" s="23">
        <f>B455</f>
        <v>4.2646215314859999E-4</v>
      </c>
    </row>
    <row r="83" spans="1:9">
      <c r="A83" s="19"/>
      <c r="C83" s="24"/>
      <c r="D83" s="1" t="s">
        <v>85</v>
      </c>
      <c r="F83" s="24"/>
      <c r="H83" s="23">
        <f>B453</f>
        <v>3.4850447505856098E-3</v>
      </c>
    </row>
    <row r="84" spans="1:9">
      <c r="A84" s="19"/>
      <c r="C84" s="24" t="s">
        <v>88</v>
      </c>
      <c r="D84" s="24"/>
      <c r="E84" s="19">
        <f>G84*E80</f>
        <v>3.0961702127659572</v>
      </c>
      <c r="F84" s="19">
        <f>E84*(365.25/7)</f>
        <v>161.55373860182371</v>
      </c>
      <c r="G84" s="19">
        <v>0.14468085106382977</v>
      </c>
      <c r="I84" s="19">
        <f>F84*AVERAGE(H85:H86)</f>
        <v>7.9046499262818343E-2</v>
      </c>
    </row>
    <row r="85" spans="1:9">
      <c r="A85" s="19"/>
      <c r="C85" s="24"/>
      <c r="D85" s="1" t="s">
        <v>89</v>
      </c>
      <c r="F85" s="24"/>
      <c r="H85" s="23">
        <f>B457</f>
        <v>6.0573063602221001E-4</v>
      </c>
    </row>
    <row r="86" spans="1:9">
      <c r="A86" s="19"/>
      <c r="C86" s="24"/>
      <c r="D86" s="1" t="s">
        <v>90</v>
      </c>
      <c r="F86" s="24"/>
      <c r="H86" s="23">
        <f>B464</f>
        <v>3.7284776082494302E-4</v>
      </c>
    </row>
    <row r="87" spans="1:9">
      <c r="A87" s="19"/>
      <c r="C87" s="24"/>
      <c r="D87" s="1"/>
      <c r="F87" s="24"/>
    </row>
    <row r="88" spans="1:9" s="24" customFormat="1">
      <c r="B88" s="24" t="s">
        <v>8</v>
      </c>
      <c r="E88" s="24">
        <f>E7</f>
        <v>67.3</v>
      </c>
      <c r="F88" s="24">
        <f>E88*(365.25/7)</f>
        <v>3511.6178571428572</v>
      </c>
      <c r="G88" s="24">
        <v>1</v>
      </c>
      <c r="H88" s="25"/>
      <c r="I88" s="24">
        <f>SUM(I89,I91,I94,I96,I98,I100)</f>
        <v>2.1287524625939023</v>
      </c>
    </row>
    <row r="89" spans="1:9">
      <c r="A89" s="19"/>
      <c r="C89" s="24" t="s">
        <v>91</v>
      </c>
      <c r="D89" s="24"/>
      <c r="E89" s="19">
        <f>G89*E88</f>
        <v>15.439946018893389</v>
      </c>
      <c r="F89" s="19">
        <f>E89*(365.25/7)</f>
        <v>805.63432620011577</v>
      </c>
      <c r="G89" s="19">
        <v>0.22941970310391366</v>
      </c>
      <c r="I89" s="19">
        <f>F89*H90</f>
        <v>0.32266761006706429</v>
      </c>
    </row>
    <row r="90" spans="1:9">
      <c r="A90" s="19"/>
      <c r="C90" s="24"/>
      <c r="D90" s="19" t="s">
        <v>82</v>
      </c>
      <c r="F90" s="24"/>
      <c r="H90" s="23">
        <f>B466</f>
        <v>4.00513731321467E-4</v>
      </c>
    </row>
    <row r="91" spans="1:9">
      <c r="A91" s="19"/>
      <c r="C91" s="24" t="s">
        <v>92</v>
      </c>
      <c r="E91" s="26">
        <f>G91*E88</f>
        <v>10.626315789473683</v>
      </c>
      <c r="F91" s="19">
        <f>E91*(365.25/7)</f>
        <v>554.46597744360895</v>
      </c>
      <c r="G91" s="19">
        <v>0.15789473684210525</v>
      </c>
      <c r="I91" s="19">
        <f>F91*AVERAGE(H92:H93)</f>
        <v>0.94437252917126646</v>
      </c>
    </row>
    <row r="92" spans="1:9">
      <c r="A92" s="19"/>
      <c r="C92" s="24"/>
      <c r="D92" s="2" t="s">
        <v>86</v>
      </c>
      <c r="E92" s="26"/>
      <c r="H92" s="23">
        <f>B455</f>
        <v>4.2646215314859999E-4</v>
      </c>
    </row>
    <row r="93" spans="1:9">
      <c r="A93" s="19"/>
      <c r="C93" s="24"/>
      <c r="D93" s="19" t="s">
        <v>93</v>
      </c>
      <c r="F93" s="24"/>
      <c r="H93" s="23">
        <f>B454</f>
        <v>2.9799597648393701E-3</v>
      </c>
    </row>
    <row r="94" spans="1:9">
      <c r="A94" s="19"/>
      <c r="C94" s="24" t="s">
        <v>95</v>
      </c>
      <c r="E94" s="19">
        <f>G94*E88</f>
        <v>1.9981106612685564</v>
      </c>
      <c r="F94" s="19">
        <f>E94*(365.25/7)</f>
        <v>104.25855986119147</v>
      </c>
      <c r="G94" s="19">
        <v>2.9689608636977064E-2</v>
      </c>
      <c r="I94" s="19">
        <f>F94*H95</f>
        <v>4.1756984832208327E-2</v>
      </c>
    </row>
    <row r="95" spans="1:9">
      <c r="A95" s="19"/>
      <c r="C95" s="24"/>
      <c r="D95" s="27" t="s">
        <v>82</v>
      </c>
      <c r="F95" s="24"/>
      <c r="H95" s="23">
        <f>B466</f>
        <v>4.00513731321467E-4</v>
      </c>
    </row>
    <row r="96" spans="1:9">
      <c r="A96" s="19"/>
      <c r="C96" s="24" t="s">
        <v>96</v>
      </c>
      <c r="E96" s="26">
        <f>G96*E88</f>
        <v>3.451282051282051</v>
      </c>
      <c r="F96" s="19">
        <f>E96*(365.25/7)</f>
        <v>180.08296703296702</v>
      </c>
      <c r="G96" s="19">
        <v>5.128205128205128E-2</v>
      </c>
      <c r="I96" s="19">
        <f>F96*H97</f>
        <v>7.2125701073814358E-2</v>
      </c>
    </row>
    <row r="97" spans="1:9">
      <c r="A97" s="19"/>
      <c r="C97" s="24"/>
      <c r="D97" s="27" t="s">
        <v>82</v>
      </c>
      <c r="H97" s="23">
        <f>B466</f>
        <v>4.00513731321467E-4</v>
      </c>
    </row>
    <row r="98" spans="1:9">
      <c r="A98" s="19"/>
      <c r="C98" s="24" t="s">
        <v>97</v>
      </c>
      <c r="D98" s="24"/>
      <c r="E98" s="19">
        <f>G98*E88</f>
        <v>8.6282051282051295</v>
      </c>
      <c r="F98" s="19">
        <f>E98*(365.25/7)</f>
        <v>450.20741758241769</v>
      </c>
      <c r="G98" s="19">
        <v>0.12820512820512822</v>
      </c>
      <c r="I98" s="19">
        <f>F98*H99</f>
        <v>0.18031425268453594</v>
      </c>
    </row>
    <row r="99" spans="1:9">
      <c r="A99" s="19"/>
      <c r="C99" s="24"/>
      <c r="D99" s="27" t="s">
        <v>82</v>
      </c>
      <c r="H99" s="23">
        <f>B466</f>
        <v>4.00513731321467E-4</v>
      </c>
    </row>
    <row r="100" spans="1:9">
      <c r="A100" s="19"/>
      <c r="C100" s="24" t="s">
        <v>98</v>
      </c>
      <c r="D100" s="24"/>
      <c r="E100" s="19">
        <f>G100*E88</f>
        <v>27.156140350877195</v>
      </c>
      <c r="F100" s="19">
        <f>E100*(365.25/7)</f>
        <v>1416.9686090225566</v>
      </c>
      <c r="G100" s="19">
        <v>0.40350877192982459</v>
      </c>
      <c r="I100" s="19">
        <f>F100*H101</f>
        <v>0.56751538476501306</v>
      </c>
    </row>
    <row r="101" spans="1:9">
      <c r="A101" s="19"/>
      <c r="C101" s="24"/>
      <c r="D101" s="27" t="s">
        <v>82</v>
      </c>
      <c r="F101" s="24"/>
      <c r="H101" s="23">
        <f>B466</f>
        <v>4.00513731321467E-4</v>
      </c>
    </row>
    <row r="102" spans="1:9">
      <c r="A102" s="19"/>
      <c r="C102" s="24"/>
      <c r="D102" s="27"/>
      <c r="F102" s="24"/>
    </row>
    <row r="103" spans="1:9" s="24" customFormat="1">
      <c r="B103" s="24" t="s">
        <v>9</v>
      </c>
      <c r="E103" s="24">
        <f>E8</f>
        <v>7.9</v>
      </c>
      <c r="F103" s="24">
        <f>E103*(365.25/7)</f>
        <v>412.21071428571435</v>
      </c>
      <c r="G103" s="24">
        <v>1</v>
      </c>
      <c r="H103" s="25"/>
      <c r="I103" s="24">
        <f>SUM(I104:I105)</f>
        <v>0.12694350068452187</v>
      </c>
    </row>
    <row r="104" spans="1:9">
      <c r="A104" s="19"/>
      <c r="C104" s="24" t="s">
        <v>99</v>
      </c>
      <c r="D104" s="24"/>
      <c r="E104" s="19">
        <f>G104*E103</f>
        <v>2.2571428571428571</v>
      </c>
      <c r="F104" s="19">
        <f>E104*(365.25/7)</f>
        <v>117.77448979591837</v>
      </c>
      <c r="G104" s="19">
        <v>0.2857142857142857</v>
      </c>
      <c r="I104" s="19">
        <f>F104*AVERAGE(H106:H106)</f>
        <v>3.6269571624149108E-2</v>
      </c>
    </row>
    <row r="105" spans="1:9">
      <c r="A105" s="19"/>
      <c r="C105" s="24" t="s">
        <v>100</v>
      </c>
      <c r="D105" s="24"/>
      <c r="E105" s="19">
        <f>G105*E103</f>
        <v>5.6428571428571432</v>
      </c>
      <c r="F105" s="19">
        <f>E105*(365.25/7)</f>
        <v>294.43622448979596</v>
      </c>
      <c r="G105" s="19">
        <v>0.7142857142857143</v>
      </c>
      <c r="I105" s="19">
        <f>F105*AVERAGE(H106:H106)</f>
        <v>9.0673929060372777E-2</v>
      </c>
    </row>
    <row r="106" spans="1:9">
      <c r="A106" s="19"/>
      <c r="C106" s="24"/>
      <c r="D106" s="3" t="s">
        <v>101</v>
      </c>
      <c r="E106" s="3"/>
      <c r="F106" s="24"/>
      <c r="G106" s="3"/>
      <c r="H106" s="23">
        <f>B467</f>
        <v>3.0795779023961499E-4</v>
      </c>
    </row>
    <row r="107" spans="1:9">
      <c r="A107" s="19"/>
      <c r="C107" s="24"/>
      <c r="D107" s="3"/>
      <c r="E107" s="3"/>
      <c r="F107" s="24"/>
      <c r="G107" s="3"/>
    </row>
    <row r="108" spans="1:9" s="24" customFormat="1">
      <c r="B108" s="24" t="s">
        <v>10</v>
      </c>
      <c r="E108" s="24">
        <f>E9</f>
        <v>28.1</v>
      </c>
      <c r="F108" s="24">
        <f>E108*(365.25/7)</f>
        <v>1466.2178571428574</v>
      </c>
      <c r="G108" s="24">
        <v>0.9973821989528795</v>
      </c>
      <c r="H108" s="25"/>
      <c r="I108" s="24">
        <f>F108*H112</f>
        <v>0.32977715807202995</v>
      </c>
    </row>
    <row r="109" spans="1:9">
      <c r="C109" s="24" t="s">
        <v>102</v>
      </c>
      <c r="D109" s="24"/>
      <c r="E109" s="19">
        <f>G109*E108</f>
        <v>12.431675392670156</v>
      </c>
      <c r="F109" s="19">
        <f>E109*(365.25/7)</f>
        <v>648.66706245325349</v>
      </c>
      <c r="G109" s="19">
        <v>0.44240837696335072</v>
      </c>
    </row>
    <row r="110" spans="1:9">
      <c r="C110" s="24" t="s">
        <v>103</v>
      </c>
      <c r="D110" s="24"/>
      <c r="E110" s="19">
        <f>G110*E108</f>
        <v>15.594764397905758</v>
      </c>
      <c r="F110" s="19">
        <f>E110*(365.25/7)</f>
        <v>813.71252804786832</v>
      </c>
      <c r="G110" s="19">
        <v>0.55497382198952872</v>
      </c>
    </row>
    <row r="111" spans="1:9">
      <c r="C111" s="24" t="s">
        <v>104</v>
      </c>
      <c r="D111" s="24">
        <f>F108-SUM(F109:F110)</f>
        <v>3.8382666417355722</v>
      </c>
      <c r="E111" s="19" t="s">
        <v>105</v>
      </c>
      <c r="F111" s="24" t="e">
        <f>E111*(365.25/7)</f>
        <v>#VALUE!</v>
      </c>
      <c r="G111" s="19">
        <v>2.6178010471205049E-3</v>
      </c>
    </row>
    <row r="112" spans="1:9">
      <c r="C112" s="24"/>
      <c r="D112" s="2" t="s">
        <v>276</v>
      </c>
      <c r="F112" s="24"/>
      <c r="H112" s="23">
        <f>B510</f>
        <v>2.2491688835017299E-4</v>
      </c>
    </row>
    <row r="113" spans="1:9">
      <c r="C113" s="24"/>
      <c r="D113" s="2"/>
      <c r="F113" s="24"/>
    </row>
    <row r="114" spans="1:9">
      <c r="C114" s="24"/>
      <c r="D114" s="2"/>
      <c r="F114" s="24"/>
    </row>
    <row r="115" spans="1:9">
      <c r="C115" s="24"/>
      <c r="D115" s="2"/>
      <c r="F115" s="24"/>
    </row>
    <row r="116" spans="1:9">
      <c r="C116" s="24"/>
      <c r="D116" s="2"/>
      <c r="F116" s="24"/>
    </row>
    <row r="117" spans="1:9">
      <c r="C117" s="24"/>
      <c r="D117" s="2"/>
      <c r="F117" s="24"/>
    </row>
    <row r="118" spans="1:9">
      <c r="C118" s="24"/>
      <c r="D118" s="2"/>
      <c r="F118" s="24"/>
    </row>
    <row r="119" spans="1:9">
      <c r="C119" s="24"/>
      <c r="D119" s="2"/>
      <c r="F119" s="24"/>
    </row>
    <row r="120" spans="1:9">
      <c r="C120" s="24"/>
      <c r="D120" s="2"/>
      <c r="F120" s="24"/>
    </row>
    <row r="121" spans="1:9">
      <c r="C121" s="24"/>
      <c r="D121" s="2"/>
      <c r="F121" s="24"/>
    </row>
    <row r="122" spans="1:9" s="28" customFormat="1">
      <c r="A122" s="28" t="s">
        <v>106</v>
      </c>
      <c r="E122" s="28">
        <f>E4</f>
        <v>140.80000000000001</v>
      </c>
      <c r="F122" s="28">
        <f>E122*(365.25/7)</f>
        <v>7346.7428571428582</v>
      </c>
      <c r="H122" s="29"/>
      <c r="I122" s="28">
        <f>SUM(I108,I103,I88,I80,I75)</f>
        <v>5.581270139418212</v>
      </c>
    </row>
    <row r="123" spans="1:9">
      <c r="F123" s="24"/>
    </row>
    <row r="124" spans="1:9" s="24" customFormat="1">
      <c r="A124" s="24" t="s">
        <v>107</v>
      </c>
      <c r="H124" s="25"/>
    </row>
    <row r="125" spans="1:9" s="24" customFormat="1">
      <c r="B125" s="24" t="s">
        <v>12</v>
      </c>
      <c r="E125" s="24">
        <f>E11</f>
        <v>15.7</v>
      </c>
      <c r="F125" s="24">
        <f t="shared" ref="F125:F133" si="0">E125*(365.25/7)</f>
        <v>819.20357142857142</v>
      </c>
      <c r="G125" s="24">
        <v>1</v>
      </c>
      <c r="H125" s="25"/>
    </row>
    <row r="126" spans="1:9">
      <c r="C126" s="24" t="s">
        <v>108</v>
      </c>
      <c r="D126" s="24"/>
      <c r="E126" s="19">
        <f>G126*E125</f>
        <v>5.2333333333333325</v>
      </c>
      <c r="F126" s="19">
        <f t="shared" si="0"/>
        <v>273.06785714285712</v>
      </c>
      <c r="G126" s="19">
        <v>0.33333333333333331</v>
      </c>
    </row>
    <row r="127" spans="1:9">
      <c r="C127" s="24" t="s">
        <v>109</v>
      </c>
      <c r="D127" s="24"/>
      <c r="E127" s="19">
        <f>G127*E125</f>
        <v>6.5215384615384604</v>
      </c>
      <c r="F127" s="19">
        <f t="shared" si="0"/>
        <v>340.28456043956038</v>
      </c>
      <c r="G127" s="19">
        <v>0.41538461538461535</v>
      </c>
    </row>
    <row r="128" spans="1:9">
      <c r="C128" s="24" t="s">
        <v>110</v>
      </c>
      <c r="D128" s="24"/>
      <c r="E128" s="19">
        <f>G128*E125</f>
        <v>1.6102564102564101</v>
      </c>
      <c r="F128" s="19">
        <f t="shared" si="0"/>
        <v>84.020879120879115</v>
      </c>
      <c r="G128" s="19">
        <v>0.10256410256410256</v>
      </c>
    </row>
    <row r="129" spans="1:9">
      <c r="C129" s="24" t="s">
        <v>111</v>
      </c>
      <c r="D129" s="24"/>
      <c r="E129" s="19">
        <f>G129*E125</f>
        <v>2.3348717948717947</v>
      </c>
      <c r="F129" s="19">
        <f t="shared" si="0"/>
        <v>121.83027472527472</v>
      </c>
      <c r="G129" s="19">
        <v>0.14871794871794872</v>
      </c>
    </row>
    <row r="130" spans="1:9" s="24" customFormat="1">
      <c r="B130" s="24" t="s">
        <v>13</v>
      </c>
      <c r="E130" s="24">
        <f>E12</f>
        <v>6.5</v>
      </c>
      <c r="F130" s="19">
        <f t="shared" si="0"/>
        <v>339.16071428571428</v>
      </c>
      <c r="G130" s="24">
        <v>1</v>
      </c>
      <c r="H130" s="25"/>
    </row>
    <row r="131" spans="1:9">
      <c r="C131" s="24" t="s">
        <v>13</v>
      </c>
      <c r="D131" s="24"/>
      <c r="E131" s="19">
        <f>G131*E130</f>
        <v>6.5</v>
      </c>
      <c r="F131" s="19">
        <f t="shared" si="0"/>
        <v>339.16071428571428</v>
      </c>
      <c r="G131" s="19">
        <v>1</v>
      </c>
    </row>
    <row r="132" spans="1:9" s="24" customFormat="1">
      <c r="B132" s="24" t="s">
        <v>14</v>
      </c>
      <c r="E132" s="24" t="s">
        <v>105</v>
      </c>
      <c r="F132" s="19" t="e">
        <f t="shared" si="0"/>
        <v>#VALUE!</v>
      </c>
      <c r="G132" s="24">
        <v>1</v>
      </c>
      <c r="H132" s="25"/>
    </row>
    <row r="133" spans="1:9">
      <c r="C133" s="24" t="s">
        <v>14</v>
      </c>
      <c r="D133" s="24"/>
      <c r="E133" s="19" t="s">
        <v>105</v>
      </c>
      <c r="F133" s="19" t="e">
        <f t="shared" si="0"/>
        <v>#VALUE!</v>
      </c>
      <c r="G133" s="19">
        <v>1</v>
      </c>
    </row>
    <row r="134" spans="1:9">
      <c r="C134" s="24"/>
      <c r="D134" s="3" t="s">
        <v>101</v>
      </c>
      <c r="E134" s="3"/>
      <c r="F134" s="24"/>
      <c r="G134" s="3"/>
      <c r="H134" s="23">
        <f>B467</f>
        <v>3.0795779023961499E-4</v>
      </c>
    </row>
    <row r="135" spans="1:9" s="28" customFormat="1">
      <c r="A135" s="28" t="s">
        <v>112</v>
      </c>
      <c r="E135" s="28">
        <f>E10</f>
        <v>22.1</v>
      </c>
      <c r="F135" s="28">
        <f>E135*(365.25/7)</f>
        <v>1153.1464285714287</v>
      </c>
      <c r="H135" s="29"/>
      <c r="I135" s="28">
        <f>F135*H134</f>
        <v>0.3551204259655612</v>
      </c>
    </row>
    <row r="136" spans="1:9">
      <c r="C136" s="24"/>
      <c r="D136" s="24"/>
      <c r="F136" s="24"/>
    </row>
    <row r="137" spans="1:9" s="24" customFormat="1">
      <c r="A137" s="24" t="s">
        <v>16</v>
      </c>
      <c r="H137" s="25"/>
    </row>
    <row r="138" spans="1:9" s="24" customFormat="1">
      <c r="B138" s="24" t="s">
        <v>17</v>
      </c>
      <c r="E138" s="24">
        <f>E15</f>
        <v>21.7</v>
      </c>
      <c r="F138" s="24">
        <f t="shared" ref="F138:F151" si="1">E138*(365.25/7)</f>
        <v>1132.2750000000001</v>
      </c>
      <c r="G138" s="24">
        <v>1.0036231884057971</v>
      </c>
      <c r="H138" s="25"/>
    </row>
    <row r="139" spans="1:9">
      <c r="C139" s="24" t="s">
        <v>113</v>
      </c>
      <c r="D139" s="24"/>
      <c r="E139" s="19">
        <f>G139*E138</f>
        <v>6.2112318840579706</v>
      </c>
      <c r="F139" s="19">
        <f t="shared" si="1"/>
        <v>324.09320652173909</v>
      </c>
      <c r="G139" s="19">
        <v>0.28623188405797101</v>
      </c>
    </row>
    <row r="140" spans="1:9">
      <c r="C140" s="24" t="s">
        <v>114</v>
      </c>
      <c r="D140" s="24"/>
      <c r="E140" s="19">
        <f>G140*E138</f>
        <v>3.4594202898550726</v>
      </c>
      <c r="F140" s="19">
        <f t="shared" si="1"/>
        <v>180.50760869565218</v>
      </c>
      <c r="G140" s="19">
        <v>0.15942028985507248</v>
      </c>
    </row>
    <row r="141" spans="1:9">
      <c r="C141" s="24" t="s">
        <v>115</v>
      </c>
      <c r="D141" s="24"/>
      <c r="E141" s="19">
        <f>G141*E138</f>
        <v>8.0981884057971012</v>
      </c>
      <c r="F141" s="19">
        <f t="shared" si="1"/>
        <v>422.55190217391305</v>
      </c>
      <c r="G141" s="19">
        <v>0.37318840579710144</v>
      </c>
    </row>
    <row r="142" spans="1:9">
      <c r="C142" s="24" t="s">
        <v>116</v>
      </c>
      <c r="D142" s="24"/>
      <c r="E142" s="19">
        <f>G142*E138</f>
        <v>2.0442028985507248</v>
      </c>
      <c r="F142" s="19">
        <f t="shared" si="1"/>
        <v>106.66358695652175</v>
      </c>
      <c r="G142" s="19">
        <v>9.420289855072464E-2</v>
      </c>
    </row>
    <row r="143" spans="1:9">
      <c r="C143" s="24" t="s">
        <v>117</v>
      </c>
      <c r="D143" s="24"/>
      <c r="E143" s="19">
        <f>G143*E138</f>
        <v>0.62898550724637681</v>
      </c>
      <c r="F143" s="19">
        <f t="shared" si="1"/>
        <v>32.819565217391307</v>
      </c>
      <c r="G143" s="19">
        <v>2.8985507246376812E-2</v>
      </c>
    </row>
    <row r="144" spans="1:9">
      <c r="C144" s="24" t="s">
        <v>118</v>
      </c>
      <c r="D144" s="24"/>
      <c r="E144" s="19">
        <f>G144*E138</f>
        <v>0.55036231884057962</v>
      </c>
      <c r="F144" s="19">
        <f t="shared" si="1"/>
        <v>28.717119565217388</v>
      </c>
      <c r="G144" s="19">
        <v>2.5362318840579708E-2</v>
      </c>
    </row>
    <row r="145" spans="1:9">
      <c r="C145" s="24" t="s">
        <v>119</v>
      </c>
      <c r="D145" s="24"/>
      <c r="E145" s="19">
        <f>G145*E138</f>
        <v>0.78623188405797106</v>
      </c>
      <c r="F145" s="19">
        <f t="shared" si="1"/>
        <v>41.024456521739133</v>
      </c>
      <c r="G145" s="19">
        <v>3.6231884057971016E-2</v>
      </c>
    </row>
    <row r="146" spans="1:9" s="24" customFormat="1">
      <c r="B146" s="24" t="s">
        <v>18</v>
      </c>
      <c r="E146" s="24">
        <f>E16</f>
        <v>5.8</v>
      </c>
      <c r="F146" s="24">
        <f t="shared" si="1"/>
        <v>302.6357142857143</v>
      </c>
      <c r="G146" s="24">
        <v>1</v>
      </c>
      <c r="H146" s="25"/>
    </row>
    <row r="147" spans="1:9">
      <c r="C147" s="24" t="s">
        <v>120</v>
      </c>
      <c r="D147" s="24"/>
      <c r="E147" s="19">
        <f>G147*E146</f>
        <v>2.4322580645161289</v>
      </c>
      <c r="F147" s="19">
        <f t="shared" si="1"/>
        <v>126.91175115207373</v>
      </c>
      <c r="G147" s="19">
        <v>0.41935483870967744</v>
      </c>
    </row>
    <row r="148" spans="1:9">
      <c r="C148" s="24" t="s">
        <v>121</v>
      </c>
      <c r="D148" s="24"/>
      <c r="E148" s="19">
        <f>G148*E146</f>
        <v>0.6548387096774192</v>
      </c>
      <c r="F148" s="19">
        <f t="shared" si="1"/>
        <v>34.16854838709677</v>
      </c>
      <c r="G148" s="19">
        <v>0.1129032258064516</v>
      </c>
    </row>
    <row r="149" spans="1:9">
      <c r="C149" s="24" t="s">
        <v>122</v>
      </c>
      <c r="D149" s="24"/>
      <c r="E149" s="19">
        <f>G149*E146</f>
        <v>2.0580645161290323</v>
      </c>
      <c r="F149" s="19">
        <f t="shared" si="1"/>
        <v>107.38686635944701</v>
      </c>
      <c r="G149" s="19">
        <v>0.35483870967741937</v>
      </c>
    </row>
    <row r="150" spans="1:9">
      <c r="C150" s="24" t="s">
        <v>123</v>
      </c>
      <c r="D150" s="24"/>
      <c r="E150" s="19">
        <f>G150*E146</f>
        <v>0.46774193548387094</v>
      </c>
      <c r="F150" s="19">
        <f t="shared" si="1"/>
        <v>24.406105990783409</v>
      </c>
      <c r="G150" s="19">
        <v>8.0645161290322578E-2</v>
      </c>
    </row>
    <row r="151" spans="1:9">
      <c r="C151" s="24" t="s">
        <v>124</v>
      </c>
      <c r="D151" s="24"/>
      <c r="E151" s="19">
        <f>G151*E146</f>
        <v>0.18709677419354837</v>
      </c>
      <c r="F151" s="19">
        <f t="shared" si="1"/>
        <v>9.7624423963133626</v>
      </c>
      <c r="G151" s="19">
        <v>3.2258064516129031E-2</v>
      </c>
    </row>
    <row r="152" spans="1:9">
      <c r="C152" s="24"/>
      <c r="D152" s="2" t="s">
        <v>125</v>
      </c>
      <c r="H152" s="23">
        <f>B468</f>
        <v>2.5698777452277098E-4</v>
      </c>
    </row>
    <row r="153" spans="1:9">
      <c r="C153" s="24"/>
      <c r="D153" s="3" t="s">
        <v>126</v>
      </c>
      <c r="F153" s="24"/>
      <c r="G153" s="28"/>
      <c r="H153" s="23">
        <f>B469</f>
        <v>2.3781103369882801E-4</v>
      </c>
    </row>
    <row r="154" spans="1:9" s="28" customFormat="1">
      <c r="A154" s="28" t="s">
        <v>127</v>
      </c>
      <c r="E154" s="28">
        <f>E14</f>
        <v>27.4</v>
      </c>
      <c r="F154" s="28">
        <f>E154*(365.25/7)</f>
        <v>1429.6928571428571</v>
      </c>
      <c r="H154" s="29"/>
      <c r="I154" s="28">
        <f>F154*AVERAGE(H152:H153)</f>
        <v>0.35370516091860921</v>
      </c>
    </row>
    <row r="155" spans="1:9">
      <c r="C155" s="24"/>
      <c r="D155" s="24"/>
      <c r="F155" s="24"/>
    </row>
    <row r="156" spans="1:9" s="24" customFormat="1">
      <c r="A156" s="24" t="s">
        <v>19</v>
      </c>
      <c r="H156" s="25"/>
    </row>
    <row r="157" spans="1:9" s="24" customFormat="1">
      <c r="B157" s="24" t="s">
        <v>20</v>
      </c>
      <c r="E157" s="30">
        <f>E18</f>
        <v>49.8</v>
      </c>
      <c r="F157" s="24">
        <f>E157*(365.25/7)</f>
        <v>2598.4928571428572</v>
      </c>
      <c r="G157" s="24">
        <v>1.0151057401812689</v>
      </c>
      <c r="H157" s="25"/>
      <c r="I157" s="24">
        <f>F157*AVERAGE(H159:H160)</f>
        <v>0.35145858005998376</v>
      </c>
    </row>
    <row r="158" spans="1:9">
      <c r="C158" s="24" t="s">
        <v>20</v>
      </c>
      <c r="D158" s="24"/>
      <c r="E158" s="26">
        <f>G158*E157</f>
        <v>49.8</v>
      </c>
      <c r="F158" s="19">
        <f>E158*(365.25/7)</f>
        <v>2598.4928571428572</v>
      </c>
      <c r="G158" s="19">
        <v>1</v>
      </c>
    </row>
    <row r="159" spans="1:9">
      <c r="D159" s="27" t="s">
        <v>128</v>
      </c>
      <c r="E159" s="26"/>
      <c r="F159" s="24"/>
      <c r="H159" s="23">
        <f>B529</f>
        <v>7.7595885697333093E-5</v>
      </c>
    </row>
    <row r="160" spans="1:9">
      <c r="D160" s="31" t="s">
        <v>129</v>
      </c>
      <c r="E160" s="26"/>
      <c r="F160" s="24"/>
      <c r="H160" s="23">
        <f>B492</f>
        <v>1.9291367456093599E-4</v>
      </c>
    </row>
    <row r="161" spans="2:9" s="24" customFormat="1">
      <c r="B161" s="24" t="s">
        <v>21</v>
      </c>
      <c r="E161" s="30">
        <f>E19</f>
        <v>42.6</v>
      </c>
      <c r="F161" s="24">
        <f>E161*(365.25/7)</f>
        <v>2222.8071428571429</v>
      </c>
      <c r="G161" s="24">
        <v>1</v>
      </c>
      <c r="H161" s="25"/>
      <c r="I161" s="24">
        <f>SUM(I162,I168,I164)</f>
        <v>0.50957646873165285</v>
      </c>
    </row>
    <row r="162" spans="2:9">
      <c r="C162" s="24" t="s">
        <v>130</v>
      </c>
      <c r="D162" s="24"/>
      <c r="E162" s="26">
        <f>G162*E161</f>
        <v>26.485393258426971</v>
      </c>
      <c r="F162" s="19">
        <f>E162*(365.25/7)</f>
        <v>1381.9699839486359</v>
      </c>
      <c r="G162" s="19">
        <v>0.62172284644194764</v>
      </c>
      <c r="I162" s="19">
        <f>F162*H163</f>
        <v>0.26660090773644907</v>
      </c>
    </row>
    <row r="163" spans="2:9">
      <c r="C163" s="24"/>
      <c r="D163" s="31" t="s">
        <v>129</v>
      </c>
      <c r="E163" s="26"/>
      <c r="F163" s="24"/>
      <c r="H163" s="23">
        <f>B492</f>
        <v>1.9291367456093599E-4</v>
      </c>
    </row>
    <row r="164" spans="2:9">
      <c r="C164" s="24" t="s">
        <v>131</v>
      </c>
      <c r="D164" s="24"/>
      <c r="E164" s="26">
        <f>G164*E161</f>
        <v>2.2337078651685394</v>
      </c>
      <c r="F164" s="19">
        <f>E164*(365.25/7)</f>
        <v>116.55168539325844</v>
      </c>
      <c r="G164" s="19">
        <v>5.2434456928838948E-2</v>
      </c>
      <c r="I164" s="19">
        <f>F164*AVERAGE(H165:H167)</f>
        <v>0.10325098886826964</v>
      </c>
    </row>
    <row r="165" spans="2:9">
      <c r="C165" s="24"/>
      <c r="D165" s="31" t="s">
        <v>132</v>
      </c>
      <c r="E165" s="26"/>
      <c r="F165" s="24"/>
      <c r="H165" s="23">
        <f>B479</f>
        <v>1.4906108433209899E-3</v>
      </c>
    </row>
    <row r="166" spans="2:9">
      <c r="C166" s="24"/>
      <c r="D166" s="31" t="s">
        <v>133</v>
      </c>
      <c r="E166" s="26"/>
      <c r="F166" s="24"/>
      <c r="H166" s="23">
        <f>B478</f>
        <v>8.8192919598841597E-4</v>
      </c>
    </row>
    <row r="167" spans="2:9">
      <c r="C167" s="24"/>
      <c r="D167" s="31" t="s">
        <v>134</v>
      </c>
      <c r="E167" s="26"/>
      <c r="F167" s="24"/>
      <c r="H167" s="23">
        <f>B470</f>
        <v>2.8510464047079402E-4</v>
      </c>
    </row>
    <row r="168" spans="2:9">
      <c r="C168" s="24" t="s">
        <v>135</v>
      </c>
      <c r="D168" s="24"/>
      <c r="E168" s="26">
        <f>G168*E161</f>
        <v>13.880898876404494</v>
      </c>
      <c r="F168" s="19">
        <f>E168*(365.25/7)</f>
        <v>724.28547351524878</v>
      </c>
      <c r="G168" s="19">
        <v>0.32584269662921345</v>
      </c>
      <c r="I168" s="19">
        <f>F168*H169</f>
        <v>0.13972457212693412</v>
      </c>
    </row>
    <row r="169" spans="2:9">
      <c r="C169" s="24"/>
      <c r="D169" s="31" t="s">
        <v>129</v>
      </c>
      <c r="E169" s="26"/>
      <c r="F169" s="24"/>
      <c r="H169" s="23">
        <f>B492</f>
        <v>1.9291367456093599E-4</v>
      </c>
    </row>
    <row r="170" spans="2:9" s="24" customFormat="1">
      <c r="B170" s="24" t="s">
        <v>22</v>
      </c>
      <c r="D170" s="24" t="s">
        <v>136</v>
      </c>
      <c r="E170" s="30">
        <f>(E200-SUM(E186,E177,E161,E157)) / 2</f>
        <v>13.600000000000009</v>
      </c>
      <c r="F170" s="24">
        <f>E170*(365.25/7)</f>
        <v>709.62857142857195</v>
      </c>
      <c r="G170" s="24">
        <v>1</v>
      </c>
      <c r="H170" s="25"/>
      <c r="I170" s="24">
        <f>SUM(I171,I175)</f>
        <v>0.17590598223892454</v>
      </c>
    </row>
    <row r="171" spans="2:9">
      <c r="C171" s="24" t="s">
        <v>137</v>
      </c>
      <c r="D171" s="24"/>
      <c r="E171" s="26">
        <f>G171*E170</f>
        <v>2.4650000000000016</v>
      </c>
      <c r="F171" s="19">
        <f>E171*(365.25/7)</f>
        <v>128.62017857142865</v>
      </c>
      <c r="G171" s="19">
        <v>0.18124999999999999</v>
      </c>
      <c r="I171" s="19">
        <f>F171*AVERAGE(H172:H174)</f>
        <v>0.11394224443091221</v>
      </c>
    </row>
    <row r="172" spans="2:9">
      <c r="C172" s="24"/>
      <c r="D172" s="31" t="s">
        <v>132</v>
      </c>
      <c r="E172" s="26"/>
      <c r="F172" s="24"/>
      <c r="H172" s="23">
        <f>B479</f>
        <v>1.4906108433209899E-3</v>
      </c>
    </row>
    <row r="173" spans="2:9">
      <c r="C173" s="24"/>
      <c r="D173" s="31" t="s">
        <v>133</v>
      </c>
      <c r="E173" s="26"/>
      <c r="F173" s="24"/>
      <c r="H173" s="23">
        <f>B478</f>
        <v>8.8192919598841597E-4</v>
      </c>
    </row>
    <row r="174" spans="2:9">
      <c r="C174" s="24"/>
      <c r="D174" s="31" t="s">
        <v>134</v>
      </c>
      <c r="E174" s="26"/>
      <c r="F174" s="24"/>
      <c r="H174" s="23">
        <f>B470</f>
        <v>2.8510464047079402E-4</v>
      </c>
    </row>
    <row r="175" spans="2:9">
      <c r="C175" s="24" t="s">
        <v>138</v>
      </c>
      <c r="D175" s="24"/>
      <c r="E175" s="26">
        <f>G175*E170</f>
        <v>11.135000000000007</v>
      </c>
      <c r="F175" s="19">
        <f>E175*(365.25/7)</f>
        <v>581.00839285714324</v>
      </c>
      <c r="G175" s="19">
        <v>0.81874999999999998</v>
      </c>
      <c r="I175" s="19">
        <f>F175*H176</f>
        <v>6.1963737808012329E-2</v>
      </c>
    </row>
    <row r="176" spans="2:9">
      <c r="C176" s="24"/>
      <c r="D176" s="31" t="s">
        <v>139</v>
      </c>
      <c r="E176" s="26"/>
      <c r="F176" s="24"/>
      <c r="H176" s="23">
        <f>B555</f>
        <v>1.06648610536075E-4</v>
      </c>
    </row>
    <row r="177" spans="1:9" s="24" customFormat="1">
      <c r="B177" s="24" t="s">
        <v>23</v>
      </c>
      <c r="E177" s="30">
        <f>E21</f>
        <v>23.3</v>
      </c>
      <c r="F177" s="24">
        <f>E177*(365.25/7)</f>
        <v>1215.7607142857144</v>
      </c>
      <c r="G177" s="24">
        <v>0.99595141700404854</v>
      </c>
      <c r="H177" s="25"/>
      <c r="I177" s="24">
        <f>SUM(I178,I180,I182,I184)</f>
        <v>0.18312549139689646</v>
      </c>
    </row>
    <row r="178" spans="1:9">
      <c r="A178" s="32"/>
      <c r="C178" s="24" t="s">
        <v>140</v>
      </c>
      <c r="D178" s="24"/>
      <c r="E178" s="26">
        <f>G178*E177</f>
        <v>2.0753036437246966</v>
      </c>
      <c r="F178" s="19">
        <f>E178*(365.25/7)</f>
        <v>108.28637941006363</v>
      </c>
      <c r="G178" s="19">
        <v>8.9068825910931182E-2</v>
      </c>
      <c r="I178" s="19">
        <f>F178*H179</f>
        <v>1.4437431619416559E-2</v>
      </c>
    </row>
    <row r="179" spans="1:9">
      <c r="D179" s="31" t="s">
        <v>140</v>
      </c>
      <c r="E179" s="26"/>
      <c r="H179" s="23">
        <f>B489</f>
        <v>1.3332638599674901E-4</v>
      </c>
    </row>
    <row r="180" spans="1:9">
      <c r="C180" s="24" t="s">
        <v>141</v>
      </c>
      <c r="D180" s="24"/>
      <c r="E180" s="26">
        <f>G180*E177</f>
        <v>0.94331983805668018</v>
      </c>
      <c r="F180" s="19">
        <f>E180*(365.25/7)</f>
        <v>49.22108155002892</v>
      </c>
      <c r="G180" s="19">
        <v>4.048582995951417E-2</v>
      </c>
      <c r="I180" s="19">
        <f>F180*H181</f>
        <v>8.6663961793144034E-3</v>
      </c>
    </row>
    <row r="181" spans="1:9">
      <c r="D181" s="31" t="s">
        <v>142</v>
      </c>
      <c r="E181" s="26"/>
      <c r="H181" s="23">
        <f>B491</f>
        <v>1.7607081978696001E-4</v>
      </c>
    </row>
    <row r="182" spans="1:9">
      <c r="C182" s="24" t="s">
        <v>143</v>
      </c>
      <c r="D182" s="24"/>
      <c r="E182" s="26">
        <f>G182*E177</f>
        <v>20.187044534412955</v>
      </c>
      <c r="F182" s="19">
        <f>E182*(365.25/7)</f>
        <v>1053.3311451706188</v>
      </c>
      <c r="G182" s="19">
        <v>0.8663967611336032</v>
      </c>
      <c r="I182" s="19">
        <f>F182*H183</f>
        <v>0.1594943371880628</v>
      </c>
    </row>
    <row r="183" spans="1:9">
      <c r="D183" s="31" t="s">
        <v>144</v>
      </c>
      <c r="E183" s="26"/>
      <c r="F183" s="24"/>
      <c r="H183" s="23">
        <f>B541</f>
        <v>1.5141898909884401E-4</v>
      </c>
    </row>
    <row r="184" spans="1:9">
      <c r="C184" s="24" t="s">
        <v>145</v>
      </c>
      <c r="D184" s="32">
        <f>F177-SUM(F182,F180,F178)</f>
        <v>4.9221081550031158</v>
      </c>
      <c r="E184" s="26" t="s">
        <v>105</v>
      </c>
      <c r="F184" s="19" t="e">
        <f>E184*(365.25/7)</f>
        <v>#VALUE!</v>
      </c>
      <c r="G184" s="19">
        <v>4.0485829959514552E-3</v>
      </c>
      <c r="I184" s="19">
        <f>D184*H185</f>
        <v>5.2732641010270825E-4</v>
      </c>
    </row>
    <row r="185" spans="1:9">
      <c r="D185" s="27" t="s">
        <v>146</v>
      </c>
      <c r="E185" s="26"/>
      <c r="F185" s="24"/>
      <c r="H185" s="23">
        <f>B540</f>
        <v>1.07134259040347E-4</v>
      </c>
    </row>
    <row r="186" spans="1:9" s="24" customFormat="1">
      <c r="B186" s="24" t="s">
        <v>24</v>
      </c>
      <c r="E186" s="30">
        <f>E22</f>
        <v>35.5</v>
      </c>
      <c r="F186" s="24">
        <f>E186*(365.25/7)</f>
        <v>1852.3392857142858</v>
      </c>
      <c r="G186" s="24">
        <v>0.99722991689750695</v>
      </c>
      <c r="H186" s="25"/>
      <c r="I186" s="24">
        <f>SUM(I187,I189,I191,I193,I195)</f>
        <v>3.1096400047578281</v>
      </c>
    </row>
    <row r="187" spans="1:9">
      <c r="C187" s="24" t="s">
        <v>147</v>
      </c>
      <c r="D187" s="24"/>
      <c r="E187" s="26">
        <f>G187*E186</f>
        <v>30.58310249307479</v>
      </c>
      <c r="F187" s="19">
        <f>E187*(365.25/7)</f>
        <v>1595.7825979422239</v>
      </c>
      <c r="G187" s="19">
        <v>0.86149584487534625</v>
      </c>
      <c r="I187" s="19">
        <f>F187*H188</f>
        <v>2.9614347291981495</v>
      </c>
    </row>
    <row r="188" spans="1:9">
      <c r="D188" s="31" t="s">
        <v>148</v>
      </c>
      <c r="E188" s="26"/>
      <c r="H188" s="23">
        <f>B486</f>
        <v>1.8557883342110301E-3</v>
      </c>
    </row>
    <row r="189" spans="1:9">
      <c r="C189" s="24" t="s">
        <v>149</v>
      </c>
      <c r="D189" s="24"/>
      <c r="E189" s="26">
        <f>G189*E186</f>
        <v>3.4418282548476449</v>
      </c>
      <c r="F189" s="19">
        <f>E189*(365.25/7)</f>
        <v>179.5896814404432</v>
      </c>
      <c r="G189" s="19">
        <v>9.6952908587257608E-2</v>
      </c>
      <c r="I189" s="19">
        <f>F189*H190</f>
        <v>0.12774532114288256</v>
      </c>
    </row>
    <row r="190" spans="1:9">
      <c r="C190" s="24"/>
      <c r="D190" s="31" t="s">
        <v>150</v>
      </c>
      <c r="E190" s="26"/>
      <c r="H190" s="23">
        <f>B488</f>
        <v>7.1131771111942403E-4</v>
      </c>
    </row>
    <row r="191" spans="1:9">
      <c r="C191" s="24" t="s">
        <v>151</v>
      </c>
      <c r="D191" s="24"/>
      <c r="E191" s="26">
        <f>G191*E186</f>
        <v>1.0817174515235457</v>
      </c>
      <c r="F191" s="19">
        <f>E191*(365.25/7)</f>
        <v>56.44247130985358</v>
      </c>
      <c r="G191" s="19">
        <v>3.0470914127423823E-2</v>
      </c>
      <c r="I191" s="19">
        <f>F191*H192</f>
        <v>1.5923686205458774E-2</v>
      </c>
    </row>
    <row r="192" spans="1:9">
      <c r="C192" s="24"/>
      <c r="D192" s="31" t="s">
        <v>152</v>
      </c>
      <c r="E192" s="26"/>
      <c r="H192" s="23">
        <f>B459</f>
        <v>2.8212241306802699E-4</v>
      </c>
    </row>
    <row r="193" spans="1:9">
      <c r="C193" s="24" t="s">
        <v>153</v>
      </c>
      <c r="D193" s="32">
        <f>F186-SUM(F187,F189,F191,F195)</f>
        <v>5.1311337554413967</v>
      </c>
      <c r="E193" s="26" t="s">
        <v>105</v>
      </c>
      <c r="F193" s="19" t="e">
        <f>E193*(365.25/7)</f>
        <v>#VALUE!</v>
      </c>
      <c r="G193" s="19">
        <v>2.7700831024930483E-3</v>
      </c>
      <c r="I193" s="19">
        <f>D193*H194</f>
        <v>1.134067052834419E-3</v>
      </c>
    </row>
    <row r="194" spans="1:9">
      <c r="C194" s="24"/>
      <c r="D194" s="31" t="s">
        <v>154</v>
      </c>
      <c r="E194" s="26"/>
      <c r="H194" s="23">
        <f>B473</f>
        <v>2.2101685648552401E-4</v>
      </c>
    </row>
    <row r="195" spans="1:9">
      <c r="C195" s="24" t="s">
        <v>155</v>
      </c>
      <c r="D195" s="24"/>
      <c r="E195" s="26">
        <f>G195*E186</f>
        <v>0.29501385041551242</v>
      </c>
      <c r="F195" s="19">
        <f>E195*(365.25/7)</f>
        <v>15.393401266323702</v>
      </c>
      <c r="G195" s="19">
        <v>8.3102493074792231E-3</v>
      </c>
      <c r="I195" s="19">
        <f>F195*H196</f>
        <v>3.4022011585031491E-3</v>
      </c>
    </row>
    <row r="196" spans="1:9">
      <c r="C196" s="24"/>
      <c r="D196" s="31" t="s">
        <v>154</v>
      </c>
      <c r="E196" s="26"/>
      <c r="H196" s="23">
        <f>B473</f>
        <v>2.2101685648552401E-4</v>
      </c>
    </row>
    <row r="197" spans="1:9" s="24" customFormat="1">
      <c r="B197" s="24" t="s">
        <v>25</v>
      </c>
      <c r="D197" s="24" t="s">
        <v>136</v>
      </c>
      <c r="E197" s="30">
        <f>(E200-SUM(E157,E161,E177,E186))/2</f>
        <v>13.600000000000009</v>
      </c>
      <c r="F197" s="24">
        <f>E197*(365.25/7)</f>
        <v>709.62857142857195</v>
      </c>
      <c r="G197" s="24">
        <v>1</v>
      </c>
      <c r="H197" s="25"/>
      <c r="I197" s="24">
        <f>F197*H199</f>
        <v>4.0785559940498324E-2</v>
      </c>
    </row>
    <row r="198" spans="1:9">
      <c r="C198" s="24" t="s">
        <v>25</v>
      </c>
      <c r="D198" s="24"/>
      <c r="E198" s="26" t="s">
        <v>105</v>
      </c>
      <c r="F198" s="24" t="e">
        <f>E198*(365.25/7)</f>
        <v>#VALUE!</v>
      </c>
      <c r="G198" s="19">
        <v>1</v>
      </c>
    </row>
    <row r="199" spans="1:9">
      <c r="C199" s="24"/>
      <c r="D199" s="31" t="s">
        <v>156</v>
      </c>
      <c r="E199" s="26"/>
      <c r="F199" s="24"/>
      <c r="H199" s="23">
        <f>B532</f>
        <v>5.74745177725748E-5</v>
      </c>
    </row>
    <row r="200" spans="1:9" s="28" customFormat="1">
      <c r="A200" s="28" t="s">
        <v>157</v>
      </c>
      <c r="E200" s="33">
        <f>E17</f>
        <v>178.4</v>
      </c>
      <c r="F200" s="28">
        <f>E200*(365.25/7)</f>
        <v>9308.6571428571442</v>
      </c>
      <c r="H200" s="29"/>
      <c r="I200" s="28">
        <f>SUM(I161,I170,I157,I177,I186,I197)</f>
        <v>4.3704920871257835</v>
      </c>
    </row>
    <row r="201" spans="1:9">
      <c r="C201" s="24"/>
      <c r="D201" s="24"/>
      <c r="E201" s="26"/>
      <c r="F201" s="24"/>
    </row>
    <row r="202" spans="1:9" s="24" customFormat="1">
      <c r="A202" s="24" t="s">
        <v>26</v>
      </c>
      <c r="E202" s="26"/>
      <c r="H202" s="25"/>
    </row>
    <row r="203" spans="1:9" s="24" customFormat="1">
      <c r="B203" s="24" t="s">
        <v>158</v>
      </c>
      <c r="E203" s="30">
        <f>E25</f>
        <v>17.8</v>
      </c>
      <c r="F203" s="24">
        <f>E203*(365.25/7)</f>
        <v>928.77857142857147</v>
      </c>
      <c r="G203" s="24">
        <v>0.97826086956521752</v>
      </c>
      <c r="H203" s="25"/>
      <c r="I203" s="24">
        <f>SUM(I204,I206,I208)</f>
        <v>0.20668781437169562</v>
      </c>
    </row>
    <row r="204" spans="1:9">
      <c r="A204" s="19"/>
      <c r="C204" s="24" t="s">
        <v>159</v>
      </c>
      <c r="D204" s="24"/>
      <c r="E204" s="26">
        <f>G204*E203</f>
        <v>15.091304347826089</v>
      </c>
      <c r="F204" s="19">
        <f>E204*(365.25/7)</f>
        <v>787.44270186335416</v>
      </c>
      <c r="G204" s="19">
        <v>0.84782608695652184</v>
      </c>
      <c r="I204" s="19">
        <f>F204*H205</f>
        <v>0.17340169757357082</v>
      </c>
    </row>
    <row r="205" spans="1:9">
      <c r="A205" s="19"/>
      <c r="C205" s="24"/>
      <c r="D205" s="31" t="s">
        <v>160</v>
      </c>
      <c r="E205" s="26"/>
      <c r="H205" s="23">
        <f>B484</f>
        <v>2.2020865411952401E-4</v>
      </c>
    </row>
    <row r="206" spans="1:9">
      <c r="A206" s="19"/>
      <c r="C206" s="24" t="s">
        <v>161</v>
      </c>
      <c r="D206" s="24"/>
      <c r="E206" s="26">
        <f>G206*E203</f>
        <v>2.3217391304347825</v>
      </c>
      <c r="F206" s="19">
        <f>E206*(365.25/7)</f>
        <v>121.14503105590062</v>
      </c>
      <c r="G206" s="19">
        <v>0.13043478260869565</v>
      </c>
      <c r="I206" s="19">
        <f>F206*H207</f>
        <v>3.1132791925547874E-2</v>
      </c>
    </row>
    <row r="207" spans="1:9">
      <c r="A207" s="19"/>
      <c r="C207" s="24"/>
      <c r="D207" s="31" t="s">
        <v>125</v>
      </c>
      <c r="E207" s="26"/>
      <c r="H207" s="23">
        <f>B468</f>
        <v>2.5698777452277098E-4</v>
      </c>
    </row>
    <row r="208" spans="1:9">
      <c r="A208" s="19"/>
      <c r="C208" s="24" t="s">
        <v>162</v>
      </c>
      <c r="D208" s="24">
        <f>F203-SUM(F204,F206)</f>
        <v>20.190838509316677</v>
      </c>
      <c r="E208" s="26" t="s">
        <v>105</v>
      </c>
      <c r="F208" s="19" t="e">
        <f>E208*(365.25/7)</f>
        <v>#VALUE!</v>
      </c>
      <c r="G208" s="19">
        <v>2.1739130434782483E-2</v>
      </c>
      <c r="I208" s="19">
        <f>D208*H209</f>
        <v>2.1533248725768995E-3</v>
      </c>
    </row>
    <row r="209" spans="1:9">
      <c r="A209" s="19"/>
      <c r="C209" s="24"/>
      <c r="D209" s="31" t="s">
        <v>139</v>
      </c>
      <c r="E209" s="26"/>
      <c r="H209" s="23">
        <f>B555</f>
        <v>1.06648610536075E-4</v>
      </c>
    </row>
    <row r="210" spans="1:9" s="24" customFormat="1">
      <c r="B210" s="24" t="s">
        <v>28</v>
      </c>
      <c r="E210" s="30">
        <f>E234-SUM(E203,E213,E220,E223,E227)</f>
        <v>4.2999999999999972</v>
      </c>
      <c r="F210" s="24">
        <f>E210*(365.25/7)</f>
        <v>224.36785714285699</v>
      </c>
      <c r="G210" s="24">
        <v>1</v>
      </c>
      <c r="H210" s="25"/>
      <c r="I210" s="24">
        <f>F211*H212</f>
        <v>5.7659796281585823E-2</v>
      </c>
    </row>
    <row r="211" spans="1:9">
      <c r="A211" s="19"/>
      <c r="C211" s="24" t="s">
        <v>28</v>
      </c>
      <c r="D211" s="24"/>
      <c r="E211" s="26">
        <f>G211*E210</f>
        <v>4.2999999999999972</v>
      </c>
      <c r="F211" s="19">
        <f>E211*(365.25/7)</f>
        <v>224.36785714285699</v>
      </c>
      <c r="G211" s="19">
        <v>1</v>
      </c>
    </row>
    <row r="212" spans="1:9">
      <c r="A212" s="19"/>
      <c r="C212" s="24"/>
      <c r="D212" s="31" t="s">
        <v>125</v>
      </c>
      <c r="E212" s="26"/>
      <c r="H212" s="23">
        <f>B468</f>
        <v>2.5698777452277098E-4</v>
      </c>
    </row>
    <row r="213" spans="1:9" s="24" customFormat="1">
      <c r="B213" s="24" t="s">
        <v>29</v>
      </c>
      <c r="E213" s="30">
        <f>E27</f>
        <v>10.9</v>
      </c>
      <c r="F213" s="24">
        <f>E213*(365.25/7)</f>
        <v>568.74642857142862</v>
      </c>
      <c r="G213" s="24">
        <v>1</v>
      </c>
      <c r="H213" s="25"/>
      <c r="I213" s="24">
        <f>SUM(I214,I215,I217)</f>
        <v>0.10151515063121272</v>
      </c>
    </row>
    <row r="214" spans="1:9">
      <c r="A214" s="19"/>
      <c r="C214" s="24" t="s">
        <v>163</v>
      </c>
      <c r="D214" s="24"/>
      <c r="E214" s="26">
        <f>G214*E213</f>
        <v>9.0833333333333321</v>
      </c>
      <c r="F214" s="19">
        <f>E214*(365.25/7)</f>
        <v>473.95535714285711</v>
      </c>
      <c r="G214" s="19">
        <v>0.83333333333333326</v>
      </c>
      <c r="I214" s="19">
        <f>F214*H216</f>
        <v>8.8240671508492741E-2</v>
      </c>
    </row>
    <row r="215" spans="1:9">
      <c r="A215" s="19"/>
      <c r="C215" s="24" t="s">
        <v>164</v>
      </c>
      <c r="D215" s="24"/>
      <c r="E215" s="26">
        <f>G215*E213</f>
        <v>0.90833333333333333</v>
      </c>
      <c r="F215" s="19">
        <f>E215*(365.25/7)</f>
        <v>47.395535714285714</v>
      </c>
      <c r="G215" s="19">
        <v>8.3333333333333329E-2</v>
      </c>
      <c r="I215" s="19">
        <f>F215*H216</f>
        <v>8.8240671508492737E-3</v>
      </c>
    </row>
    <row r="216" spans="1:9">
      <c r="A216" s="19"/>
      <c r="C216" s="24"/>
      <c r="D216" s="31" t="s">
        <v>165</v>
      </c>
      <c r="E216" s="26"/>
      <c r="H216" s="23">
        <f>B482</f>
        <v>1.86179289206548E-4</v>
      </c>
    </row>
    <row r="217" spans="1:9">
      <c r="A217" s="19"/>
      <c r="C217" s="24" t="s">
        <v>166</v>
      </c>
      <c r="D217" s="24"/>
      <c r="E217" s="26">
        <f>G217*E213</f>
        <v>0.90833333333333333</v>
      </c>
      <c r="F217" s="19">
        <f>E217*(365.25/7)</f>
        <v>47.395535714285714</v>
      </c>
      <c r="G217" s="19">
        <v>8.3333333333333329E-2</v>
      </c>
      <c r="I217" s="19">
        <f>F217*AVERAGE(H218:H219)</f>
        <v>4.4504119718707094E-3</v>
      </c>
    </row>
    <row r="218" spans="1:9">
      <c r="A218" s="19"/>
      <c r="C218" s="24"/>
      <c r="D218" s="31" t="s">
        <v>139</v>
      </c>
      <c r="E218" s="26"/>
      <c r="H218" s="23">
        <f>B555</f>
        <v>1.06648610536075E-4</v>
      </c>
    </row>
    <row r="219" spans="1:9">
      <c r="A219" s="19"/>
      <c r="C219" s="24"/>
      <c r="D219" s="31" t="s">
        <v>167</v>
      </c>
      <c r="E219" s="26"/>
      <c r="H219" s="23">
        <f>B528</f>
        <v>8.1150172821881203E-5</v>
      </c>
    </row>
    <row r="220" spans="1:9" s="24" customFormat="1">
      <c r="B220" s="24" t="s">
        <v>168</v>
      </c>
      <c r="E220" s="30">
        <f>E28</f>
        <v>1.9</v>
      </c>
      <c r="F220" s="24">
        <f>E220*(365.25/7)</f>
        <v>99.13928571428572</v>
      </c>
      <c r="G220" s="24">
        <v>1</v>
      </c>
      <c r="H220" s="25"/>
      <c r="I220" s="24">
        <f>F220*H222</f>
        <v>1.7349799205104974E-2</v>
      </c>
    </row>
    <row r="221" spans="1:9">
      <c r="A221" s="19"/>
      <c r="C221" s="24" t="s">
        <v>168</v>
      </c>
      <c r="D221" s="24"/>
      <c r="E221" s="26">
        <f>G221*E220</f>
        <v>1.9</v>
      </c>
      <c r="F221" s="19">
        <f>E221*(365.25/7)</f>
        <v>99.13928571428572</v>
      </c>
      <c r="G221" s="19">
        <v>1</v>
      </c>
    </row>
    <row r="222" spans="1:9">
      <c r="A222" s="19"/>
      <c r="D222" s="3" t="s">
        <v>169</v>
      </c>
      <c r="E222" s="26"/>
      <c r="H222" s="23">
        <f>B485</f>
        <v>1.7500427887998099E-4</v>
      </c>
    </row>
    <row r="223" spans="1:9" s="24" customFormat="1">
      <c r="B223" s="24" t="s">
        <v>31</v>
      </c>
      <c r="E223" s="30">
        <f>E29</f>
        <v>4.3</v>
      </c>
      <c r="F223" s="24">
        <f>E223*(365.25/7)</f>
        <v>224.36785714285713</v>
      </c>
      <c r="G223" s="24">
        <v>1</v>
      </c>
      <c r="H223" s="25"/>
      <c r="I223" s="24">
        <f>SUM(I224:I225)</f>
        <v>3.9265335043132302E-2</v>
      </c>
    </row>
    <row r="224" spans="1:9">
      <c r="A224" s="19"/>
      <c r="C224" s="24" t="s">
        <v>170</v>
      </c>
      <c r="D224" s="24"/>
      <c r="E224" s="26">
        <f>G224*E223</f>
        <v>2.0604166666666663</v>
      </c>
      <c r="F224" s="19">
        <f>E224*(365.25/7)</f>
        <v>107.5095982142857</v>
      </c>
      <c r="G224" s="19">
        <v>0.47916666666666663</v>
      </c>
      <c r="I224" s="19">
        <f>F224*H226</f>
        <v>1.881463970816756E-2</v>
      </c>
    </row>
    <row r="225" spans="1:9">
      <c r="A225" s="19"/>
      <c r="C225" s="24" t="s">
        <v>171</v>
      </c>
      <c r="D225" s="24"/>
      <c r="E225" s="26">
        <f>G225*E223</f>
        <v>2.2395833333333335</v>
      </c>
      <c r="F225" s="19">
        <f>E225*(365.25/7)</f>
        <v>116.85825892857144</v>
      </c>
      <c r="G225" s="19">
        <v>0.52083333333333337</v>
      </c>
      <c r="I225" s="19">
        <f>F225*H226</f>
        <v>2.0450695334964745E-2</v>
      </c>
    </row>
    <row r="226" spans="1:9">
      <c r="A226" s="19"/>
      <c r="D226" s="3" t="s">
        <v>169</v>
      </c>
      <c r="E226" s="26"/>
      <c r="H226" s="23">
        <f>B485</f>
        <v>1.7500427887998099E-4</v>
      </c>
    </row>
    <row r="227" spans="1:9" s="24" customFormat="1">
      <c r="B227" s="24" t="s">
        <v>32</v>
      </c>
      <c r="E227" s="30">
        <f>E30</f>
        <v>7.6</v>
      </c>
      <c r="F227" s="24">
        <f>E227*(365.25/7)</f>
        <v>396.55714285714288</v>
      </c>
      <c r="G227" s="24">
        <v>0.9882352941176471</v>
      </c>
      <c r="H227" s="25"/>
      <c r="I227" s="24">
        <f>SUM(I228,I231)</f>
        <v>6.0203350529771944E-2</v>
      </c>
    </row>
    <row r="228" spans="1:9">
      <c r="A228" s="19"/>
      <c r="C228" s="24" t="s">
        <v>172</v>
      </c>
      <c r="D228" s="24"/>
      <c r="E228" s="26">
        <f>G228*E227</f>
        <v>5.5435294117647063</v>
      </c>
      <c r="F228" s="19">
        <f>E228*(365.25/7)</f>
        <v>289.2534453781513</v>
      </c>
      <c r="G228" s="19">
        <v>0.72941176470588243</v>
      </c>
      <c r="I228" s="19">
        <f>F228*AVERAGE(H229:H230)</f>
        <v>5.1478993417218247E-2</v>
      </c>
    </row>
    <row r="229" spans="1:9">
      <c r="A229" s="19"/>
      <c r="C229" s="3"/>
      <c r="D229" s="3" t="s">
        <v>169</v>
      </c>
      <c r="E229" s="26"/>
      <c r="H229" s="23">
        <f>B485</f>
        <v>1.7500427887998099E-4</v>
      </c>
    </row>
    <row r="230" spans="1:9">
      <c r="A230" s="19"/>
      <c r="C230" s="34"/>
      <c r="D230" s="34" t="s">
        <v>173</v>
      </c>
      <c r="E230" s="26"/>
      <c r="H230" s="23">
        <f>B476</f>
        <v>1.8093957755303699E-4</v>
      </c>
    </row>
    <row r="231" spans="1:9">
      <c r="A231" s="19"/>
      <c r="C231" s="24" t="s">
        <v>174</v>
      </c>
      <c r="D231" s="24"/>
      <c r="E231" s="26">
        <f>G231*E227</f>
        <v>1.9670588235294117</v>
      </c>
      <c r="F231" s="19">
        <f>E231*(365.25/7)</f>
        <v>102.6383193277311</v>
      </c>
      <c r="G231" s="19">
        <v>0.25882352941176473</v>
      </c>
      <c r="I231" s="19">
        <f>F231*AVERAGE(H232:H233)</f>
        <v>8.7243571125536976E-3</v>
      </c>
    </row>
    <row r="232" spans="1:9">
      <c r="A232" s="19"/>
      <c r="D232" s="35" t="s">
        <v>146</v>
      </c>
      <c r="E232" s="26"/>
      <c r="H232" s="23">
        <f>B540</f>
        <v>1.07134259040347E-4</v>
      </c>
    </row>
    <row r="233" spans="1:9">
      <c r="A233" s="19"/>
      <c r="D233" s="3" t="s">
        <v>175</v>
      </c>
      <c r="E233" s="26"/>
      <c r="H233" s="23">
        <f>B556</f>
        <v>6.2867688959137197E-5</v>
      </c>
    </row>
    <row r="234" spans="1:9" s="28" customFormat="1">
      <c r="A234" s="28" t="s">
        <v>176</v>
      </c>
      <c r="E234" s="33">
        <f>E24</f>
        <v>46.8</v>
      </c>
      <c r="F234" s="28">
        <f>E234*(365.25/7)</f>
        <v>2441.957142857143</v>
      </c>
      <c r="H234" s="29"/>
      <c r="I234" s="28">
        <f>SUM(I227,I220,I213,I210,I203,I223)</f>
        <v>0.48268124606250334</v>
      </c>
    </row>
    <row r="235" spans="1:9">
      <c r="C235" s="24"/>
      <c r="D235" s="24"/>
      <c r="F235" s="24"/>
    </row>
    <row r="236" spans="1:9" s="24" customFormat="1">
      <c r="A236" s="24" t="s">
        <v>33</v>
      </c>
      <c r="H236" s="25"/>
    </row>
    <row r="237" spans="1:9" s="24" customFormat="1">
      <c r="B237" s="24" t="s">
        <v>34</v>
      </c>
      <c r="E237" s="24">
        <f>E32</f>
        <v>7</v>
      </c>
      <c r="F237" s="24">
        <f>E237*(365.25/7)</f>
        <v>365.25</v>
      </c>
      <c r="G237" s="24">
        <v>0.98648648648648651</v>
      </c>
      <c r="H237" s="25"/>
      <c r="I237" s="24">
        <f>SUM(I238,I239,I241)</f>
        <v>6.5505443883356107E-2</v>
      </c>
    </row>
    <row r="238" spans="1:9">
      <c r="C238" s="24" t="s">
        <v>177</v>
      </c>
      <c r="D238" s="24"/>
      <c r="E238" s="19">
        <f>G238*E237</f>
        <v>5.5810810810810807</v>
      </c>
      <c r="F238" s="19">
        <f>E238*(365.25/7)</f>
        <v>291.21283783783781</v>
      </c>
      <c r="G238" s="19">
        <v>0.79729729729729726</v>
      </c>
      <c r="I238" s="19">
        <f>F238*H240</f>
        <v>5.2691927856399444E-2</v>
      </c>
    </row>
    <row r="239" spans="1:9">
      <c r="C239" s="24" t="s">
        <v>178</v>
      </c>
      <c r="D239" s="24"/>
      <c r="E239" s="19">
        <f>G239*E237</f>
        <v>0.1891891891891892</v>
      </c>
      <c r="F239" s="19">
        <f>E239*(365.25/7)</f>
        <v>9.8716216216216228</v>
      </c>
      <c r="G239" s="19">
        <v>2.7027027027027029E-2</v>
      </c>
      <c r="I239" s="19">
        <f>F239*H240</f>
        <v>1.7861670459796424E-3</v>
      </c>
    </row>
    <row r="240" spans="1:9">
      <c r="C240" s="24"/>
      <c r="D240" s="34" t="s">
        <v>173</v>
      </c>
      <c r="H240" s="23">
        <f>B476</f>
        <v>1.8093957755303699E-4</v>
      </c>
    </row>
    <row r="241" spans="1:9">
      <c r="C241" s="24" t="s">
        <v>179</v>
      </c>
      <c r="D241" s="24"/>
      <c r="E241" s="19">
        <f>G241*E237</f>
        <v>1.1351351351351351</v>
      </c>
      <c r="F241" s="19">
        <f>E241*(365.25/7)</f>
        <v>59.229729729729726</v>
      </c>
      <c r="G241" s="19">
        <v>0.16216216216216214</v>
      </c>
      <c r="I241" s="19">
        <f>F241*H242</f>
        <v>1.1027348980977025E-2</v>
      </c>
    </row>
    <row r="242" spans="1:9">
      <c r="C242" s="24"/>
      <c r="D242" s="31" t="s">
        <v>165</v>
      </c>
      <c r="H242" s="23">
        <f>B482</f>
        <v>1.86179289206548E-4</v>
      </c>
    </row>
    <row r="243" spans="1:9" s="24" customFormat="1">
      <c r="B243" s="24" t="s">
        <v>35</v>
      </c>
      <c r="D243" s="24" t="s">
        <v>136</v>
      </c>
      <c r="E243" s="24">
        <f>(E251-E237)/2</f>
        <v>8.1</v>
      </c>
      <c r="F243" s="24">
        <f>E243*(365.25/7)</f>
        <v>422.64642857142854</v>
      </c>
      <c r="G243" s="24">
        <v>0.96129032258064506</v>
      </c>
      <c r="H243" s="25"/>
      <c r="I243" s="24">
        <f>SUM(I244,I245,I246)</f>
        <v>2.1509312680827366E-2</v>
      </c>
    </row>
    <row r="244" spans="1:9">
      <c r="C244" s="24" t="s">
        <v>180</v>
      </c>
      <c r="D244" s="24"/>
      <c r="E244" s="19">
        <f>G244*E243</f>
        <v>5.4870967741935477</v>
      </c>
      <c r="F244" s="19">
        <f>E244*(365.25/7)</f>
        <v>286.30887096774188</v>
      </c>
      <c r="G244" s="19">
        <v>0.67741935483870963</v>
      </c>
      <c r="I244" s="19">
        <f>F244*H247</f>
        <v>1.4665440464200477E-2</v>
      </c>
    </row>
    <row r="245" spans="1:9">
      <c r="C245" s="24" t="s">
        <v>181</v>
      </c>
      <c r="D245" s="24"/>
      <c r="E245" s="19">
        <f>G245*E243</f>
        <v>2.2993548387096774</v>
      </c>
      <c r="F245" s="19">
        <f>E245*(365.25/7)</f>
        <v>119.97705069124424</v>
      </c>
      <c r="G245" s="19">
        <v>0.28387096774193549</v>
      </c>
      <c r="I245" s="19">
        <f>F245*H247</f>
        <v>6.1455179088078203E-3</v>
      </c>
    </row>
    <row r="246" spans="1:9">
      <c r="C246" s="24" t="s">
        <v>182</v>
      </c>
      <c r="D246" s="24"/>
      <c r="E246" s="19">
        <f>G246*E243</f>
        <v>0.26129032258064516</v>
      </c>
      <c r="F246" s="19">
        <f>E246*(365.25/7)</f>
        <v>13.633755760368665</v>
      </c>
      <c r="G246" s="19">
        <v>3.2258064516129031E-2</v>
      </c>
      <c r="I246" s="19">
        <f>F246*H247</f>
        <v>6.9835430781907046E-4</v>
      </c>
    </row>
    <row r="247" spans="1:9">
      <c r="C247" s="24"/>
      <c r="D247" s="34" t="s">
        <v>183</v>
      </c>
      <c r="H247" s="23">
        <f>B550</f>
        <v>5.1222445237656699E-5</v>
      </c>
    </row>
    <row r="248" spans="1:9" s="24" customFormat="1">
      <c r="B248" s="24" t="s">
        <v>36</v>
      </c>
      <c r="D248" s="24" t="s">
        <v>136</v>
      </c>
      <c r="E248" s="24">
        <f>(E251-E237)/2</f>
        <v>8.1</v>
      </c>
      <c r="F248" s="19">
        <f>E248*(365.25/7)</f>
        <v>422.64642857142854</v>
      </c>
      <c r="G248" s="24">
        <v>1</v>
      </c>
      <c r="H248" s="25"/>
      <c r="I248" s="24">
        <f>F248*H250</f>
        <v>3.8146334382053518E-2</v>
      </c>
    </row>
    <row r="249" spans="1:9">
      <c r="C249" s="24" t="s">
        <v>36</v>
      </c>
      <c r="D249" s="24"/>
      <c r="E249" s="19" t="s">
        <v>105</v>
      </c>
      <c r="F249" s="19" t="e">
        <f>E249*(365.25/7)</f>
        <v>#VALUE!</v>
      </c>
      <c r="G249" s="19">
        <v>1</v>
      </c>
    </row>
    <row r="250" spans="1:9">
      <c r="C250" s="24"/>
      <c r="D250" s="19" t="s">
        <v>184</v>
      </c>
      <c r="H250" s="23">
        <f>B549</f>
        <v>9.0255901394909502E-5</v>
      </c>
    </row>
    <row r="251" spans="1:9" s="28" customFormat="1">
      <c r="A251" s="28" t="s">
        <v>185</v>
      </c>
      <c r="E251" s="28">
        <f>E31</f>
        <v>23.2</v>
      </c>
      <c r="F251" s="28">
        <f>E251*(365.25/7)</f>
        <v>1210.5428571428572</v>
      </c>
      <c r="H251" s="29"/>
      <c r="I251" s="28">
        <f>SUM(I248,I243,I237)</f>
        <v>0.12516109094623701</v>
      </c>
    </row>
    <row r="252" spans="1:9">
      <c r="C252" s="24"/>
      <c r="D252" s="24"/>
      <c r="F252" s="24"/>
    </row>
    <row r="253" spans="1:9" s="24" customFormat="1">
      <c r="A253" s="24" t="s">
        <v>37</v>
      </c>
      <c r="H253" s="25"/>
    </row>
    <row r="254" spans="1:9" s="24" customFormat="1">
      <c r="B254" s="24" t="s">
        <v>38</v>
      </c>
      <c r="E254" s="24">
        <f>E36</f>
        <v>58.1</v>
      </c>
      <c r="F254" s="24">
        <f>E254*(365.25/7)</f>
        <v>3031.5750000000003</v>
      </c>
      <c r="G254" s="24">
        <v>0.96780684104627757</v>
      </c>
      <c r="H254" s="25"/>
      <c r="I254" s="24">
        <f>F254*H259</f>
        <v>0.41875707813286095</v>
      </c>
    </row>
    <row r="255" spans="1:9">
      <c r="C255" s="24" t="s">
        <v>186</v>
      </c>
      <c r="D255" s="24"/>
      <c r="E255" s="19">
        <f>G255*E254</f>
        <v>12.625352112676056</v>
      </c>
      <c r="F255" s="19">
        <f>E255*(365.25/7)</f>
        <v>658.77283702213288</v>
      </c>
      <c r="G255" s="19">
        <v>0.21730382293762576</v>
      </c>
    </row>
    <row r="256" spans="1:9">
      <c r="C256" s="24" t="s">
        <v>187</v>
      </c>
      <c r="D256" s="24"/>
      <c r="E256" s="19">
        <f>G256*E254</f>
        <v>42.785915492957741</v>
      </c>
      <c r="F256" s="19">
        <f>E256*(365.25/7)</f>
        <v>2232.5079476861165</v>
      </c>
      <c r="G256" s="19">
        <v>0.73641851106639833</v>
      </c>
    </row>
    <row r="257" spans="1:9">
      <c r="C257" s="24" t="s">
        <v>188</v>
      </c>
      <c r="D257" s="24"/>
      <c r="E257" s="19" t="s">
        <v>105</v>
      </c>
      <c r="F257" s="19" t="e">
        <f>E257*(365.25/7)</f>
        <v>#VALUE!</v>
      </c>
      <c r="G257" s="19">
        <v>3.2193158953722434E-2</v>
      </c>
    </row>
    <row r="258" spans="1:9">
      <c r="C258" s="24" t="s">
        <v>189</v>
      </c>
      <c r="D258" s="24"/>
      <c r="E258" s="19">
        <f>G258*E254</f>
        <v>0.81830985915492949</v>
      </c>
      <c r="F258" s="19">
        <f>E258*(365.25/7)</f>
        <v>42.698239436619716</v>
      </c>
      <c r="G258" s="19">
        <v>1.408450704225352E-2</v>
      </c>
    </row>
    <row r="259" spans="1:9">
      <c r="C259" s="24"/>
      <c r="D259" s="31" t="s">
        <v>190</v>
      </c>
      <c r="H259" s="23">
        <f>B481</f>
        <v>1.3813185493773399E-4</v>
      </c>
    </row>
    <row r="260" spans="1:9" s="24" customFormat="1">
      <c r="B260" s="24" t="s">
        <v>39</v>
      </c>
      <c r="E260" s="24">
        <f>E37</f>
        <v>68.2</v>
      </c>
      <c r="F260" s="24">
        <f>E260*(365.25/7)</f>
        <v>3558.5785714285716</v>
      </c>
      <c r="G260" s="24">
        <v>1</v>
      </c>
      <c r="H260" s="25"/>
      <c r="I260" s="24">
        <f>SUM(I261,I263,I265,I267,I269)</f>
        <v>3.8941341569497965</v>
      </c>
    </row>
    <row r="261" spans="1:9">
      <c r="C261" s="24" t="s">
        <v>191</v>
      </c>
      <c r="D261" s="24"/>
      <c r="E261" s="19">
        <f>G261*E260</f>
        <v>6.2179450072358904</v>
      </c>
      <c r="F261" s="19">
        <f>E261*(365.25/7)</f>
        <v>324.44348769898698</v>
      </c>
      <c r="G261" s="19">
        <v>9.1172214182344433E-2</v>
      </c>
      <c r="I261" s="19">
        <f>F261*H262</f>
        <v>4.4815980778328955E-2</v>
      </c>
    </row>
    <row r="262" spans="1:9">
      <c r="C262" s="24"/>
      <c r="D262" s="31" t="s">
        <v>190</v>
      </c>
      <c r="H262" s="23">
        <f>B481</f>
        <v>1.3813185493773399E-4</v>
      </c>
    </row>
    <row r="263" spans="1:9">
      <c r="C263" s="24" t="s">
        <v>192</v>
      </c>
      <c r="D263" s="24"/>
      <c r="E263" s="19">
        <f>G263*E260</f>
        <v>37.899855282199717</v>
      </c>
      <c r="F263" s="19">
        <f>E263*(365.25/7)</f>
        <v>1977.5603059747782</v>
      </c>
      <c r="G263" s="19">
        <v>0.55571635311143275</v>
      </c>
      <c r="I263" s="19">
        <f>F263*H264</f>
        <v>3.62016743274331</v>
      </c>
    </row>
    <row r="264" spans="1:9">
      <c r="C264" s="24"/>
      <c r="D264" s="19" t="s">
        <v>193</v>
      </c>
      <c r="H264" s="23">
        <f>B511</f>
        <v>1.8306230266686399E-3</v>
      </c>
    </row>
    <row r="265" spans="1:9">
      <c r="C265" s="24" t="s">
        <v>194</v>
      </c>
      <c r="D265" s="24"/>
      <c r="E265" s="19">
        <f>G265*E260</f>
        <v>3.7505065123010133</v>
      </c>
      <c r="F265" s="19">
        <f>E265*(365.25/7)</f>
        <v>195.69607194542073</v>
      </c>
      <c r="G265" s="19">
        <v>5.4992764109985527E-2</v>
      </c>
      <c r="I265" s="19">
        <f>F265*H266</f>
        <v>4.3252130647941832E-2</v>
      </c>
    </row>
    <row r="266" spans="1:9">
      <c r="A266" s="19"/>
      <c r="C266" s="24"/>
      <c r="D266" s="34" t="s">
        <v>154</v>
      </c>
      <c r="H266" s="23">
        <f>B473</f>
        <v>2.2101685648552401E-4</v>
      </c>
    </row>
    <row r="267" spans="1:9">
      <c r="A267" s="19"/>
      <c r="C267" s="24" t="s">
        <v>195</v>
      </c>
      <c r="D267" s="24"/>
      <c r="E267" s="19">
        <f>G267*E260</f>
        <v>9.1788712011577438</v>
      </c>
      <c r="F267" s="19">
        <f>E267*(365.25/7)</f>
        <v>478.94038660326657</v>
      </c>
      <c r="G267" s="19">
        <v>0.13458755426917512</v>
      </c>
      <c r="I267" s="19">
        <f>F267*H268</f>
        <v>5.1078326760848967E-2</v>
      </c>
    </row>
    <row r="268" spans="1:9">
      <c r="A268" s="19"/>
      <c r="C268" s="24"/>
      <c r="D268" s="34" t="s">
        <v>139</v>
      </c>
      <c r="H268" s="23">
        <f>B555</f>
        <v>1.06648610536075E-4</v>
      </c>
    </row>
    <row r="269" spans="1:9">
      <c r="A269" s="19"/>
      <c r="C269" s="24" t="s">
        <v>196</v>
      </c>
      <c r="D269" s="24"/>
      <c r="E269" s="19">
        <f>G269*E260</f>
        <v>11.152821997105645</v>
      </c>
      <c r="F269" s="19">
        <f>E269*(365.25/7)</f>
        <v>581.93831920611956</v>
      </c>
      <c r="G269" s="19">
        <v>0.16353111432706224</v>
      </c>
      <c r="I269" s="19">
        <f>F269*H270</f>
        <v>0.13482028601936688</v>
      </c>
    </row>
    <row r="270" spans="1:9">
      <c r="A270" s="19"/>
      <c r="C270" s="24"/>
      <c r="D270" s="34" t="s">
        <v>197</v>
      </c>
      <c r="H270" s="23">
        <f>B516</f>
        <v>2.3167452901759201E-4</v>
      </c>
    </row>
    <row r="271" spans="1:9" s="24" customFormat="1">
      <c r="B271" s="24" t="s">
        <v>40</v>
      </c>
      <c r="E271" s="24">
        <f>E38</f>
        <v>14.3</v>
      </c>
      <c r="F271" s="24">
        <f>E271*(365.25/7)</f>
        <v>746.15357142857147</v>
      </c>
      <c r="G271" s="24">
        <v>1.0047169811320757</v>
      </c>
      <c r="H271" s="25"/>
      <c r="I271" s="24">
        <f>SUM(I272,I274,I276,I278,I280,I282,I287)</f>
        <v>0.67864280023224033</v>
      </c>
    </row>
    <row r="272" spans="1:9">
      <c r="A272" s="19"/>
      <c r="C272" s="24" t="s">
        <v>198</v>
      </c>
      <c r="D272" s="24"/>
      <c r="E272" s="19">
        <f>G272*E271</f>
        <v>0.33726415094339629</v>
      </c>
      <c r="F272" s="19">
        <f>E272*(365.25/7)</f>
        <v>17.597961590296499</v>
      </c>
      <c r="G272" s="19">
        <v>2.358490566037736E-2</v>
      </c>
      <c r="I272" s="19">
        <f>F272*H273</f>
        <v>2.9354807699472862E-2</v>
      </c>
    </row>
    <row r="273" spans="1:9">
      <c r="A273" s="19"/>
      <c r="C273" s="24"/>
      <c r="D273" s="3" t="s">
        <v>199</v>
      </c>
      <c r="H273" s="23">
        <f>B512</f>
        <v>1.6680799960183501E-3</v>
      </c>
    </row>
    <row r="274" spans="1:9">
      <c r="A274" s="19"/>
      <c r="C274" s="24" t="s">
        <v>200</v>
      </c>
      <c r="D274" s="24"/>
      <c r="E274" s="19">
        <f>G274*E271</f>
        <v>2.2933962264150942</v>
      </c>
      <c r="F274" s="19">
        <f>E274*(365.25/7)</f>
        <v>119.66613881401616</v>
      </c>
      <c r="G274" s="19">
        <v>0.16037735849056603</v>
      </c>
      <c r="I274" s="19">
        <f>F274*H275</f>
        <v>0.21906358922546387</v>
      </c>
    </row>
    <row r="275" spans="1:9">
      <c r="A275" s="19"/>
      <c r="C275" s="24"/>
      <c r="D275" s="31" t="s">
        <v>193</v>
      </c>
      <c r="H275" s="23">
        <f>B511</f>
        <v>1.8306230266686399E-3</v>
      </c>
    </row>
    <row r="276" spans="1:9">
      <c r="A276" s="19"/>
      <c r="C276" s="24" t="s">
        <v>201</v>
      </c>
      <c r="D276" s="24"/>
      <c r="E276" s="19">
        <f>G276*E271</f>
        <v>1.2816037735849057</v>
      </c>
      <c r="F276" s="19">
        <f>E276*(365.25/7)</f>
        <v>66.872254043126688</v>
      </c>
      <c r="G276" s="19">
        <v>8.9622641509433956E-2</v>
      </c>
      <c r="I276" s="19">
        <f>F276*H277</f>
        <v>5.5610671907619237E-2</v>
      </c>
    </row>
    <row r="277" spans="1:9">
      <c r="A277" s="19"/>
      <c r="C277" s="24"/>
      <c r="D277" s="3" t="s">
        <v>202</v>
      </c>
      <c r="H277" s="23">
        <f>B514</f>
        <v>8.3159559526369898E-4</v>
      </c>
    </row>
    <row r="278" spans="1:9">
      <c r="A278" s="19"/>
      <c r="C278" s="24" t="s">
        <v>203</v>
      </c>
      <c r="D278" s="24"/>
      <c r="E278" s="19">
        <f>G278*E271</f>
        <v>7.7570754716981138</v>
      </c>
      <c r="F278" s="19">
        <f>E278*(365.25/7)</f>
        <v>404.75311657681948</v>
      </c>
      <c r="G278" s="19">
        <v>0.54245283018867929</v>
      </c>
      <c r="I278" s="19">
        <f>F278*H279</f>
        <v>0.33659090891453752</v>
      </c>
    </row>
    <row r="279" spans="1:9">
      <c r="A279" s="19"/>
      <c r="C279" s="24"/>
      <c r="D279" s="3" t="s">
        <v>202</v>
      </c>
      <c r="H279" s="23">
        <f>B514</f>
        <v>8.3159559526369898E-4</v>
      </c>
    </row>
    <row r="280" spans="1:9">
      <c r="A280" s="19"/>
      <c r="C280" s="24" t="s">
        <v>204</v>
      </c>
      <c r="D280" s="24"/>
      <c r="E280" s="19">
        <f>G280*E271</f>
        <v>0.33726415094339629</v>
      </c>
      <c r="F280" s="19">
        <f>E280*(365.25/7)</f>
        <v>17.597961590296499</v>
      </c>
      <c r="G280" s="19">
        <v>2.358490566037736E-2</v>
      </c>
      <c r="I280" s="19">
        <f>F280*H281</f>
        <v>9.4838262434354531E-3</v>
      </c>
    </row>
    <row r="281" spans="1:9">
      <c r="A281" s="19"/>
      <c r="C281" s="24"/>
      <c r="D281" s="3" t="s">
        <v>205</v>
      </c>
      <c r="H281" s="23">
        <f>B513</f>
        <v>5.3891618042085205E-4</v>
      </c>
    </row>
    <row r="282" spans="1:9">
      <c r="C282" s="24" t="s">
        <v>206</v>
      </c>
      <c r="D282" s="24"/>
      <c r="E282" s="19" t="s">
        <v>105</v>
      </c>
      <c r="F282" s="19" t="e">
        <f>E282*(365.25/7)</f>
        <v>#VALUE!</v>
      </c>
      <c r="G282" s="19">
        <v>-4.7169811320757482E-3</v>
      </c>
      <c r="I282" s="19">
        <v>0</v>
      </c>
    </row>
    <row r="283" spans="1:9">
      <c r="C283" s="24"/>
      <c r="D283" s="1" t="s">
        <v>193</v>
      </c>
    </row>
    <row r="284" spans="1:9">
      <c r="C284" s="24"/>
      <c r="D284" s="1" t="s">
        <v>199</v>
      </c>
    </row>
    <row r="285" spans="1:9">
      <c r="C285" s="24"/>
      <c r="D285" s="1" t="s">
        <v>205</v>
      </c>
    </row>
    <row r="286" spans="1:9">
      <c r="C286" s="24"/>
      <c r="D286" s="1" t="s">
        <v>202</v>
      </c>
    </row>
    <row r="287" spans="1:9">
      <c r="C287" s="24" t="s">
        <v>207</v>
      </c>
      <c r="D287" s="24"/>
      <c r="E287" s="19">
        <f>G287*E271</f>
        <v>2.3608490566037741</v>
      </c>
      <c r="F287" s="19">
        <f>E287*(365.25/7)</f>
        <v>123.1857311320755</v>
      </c>
      <c r="G287" s="19">
        <v>0.16509433962264153</v>
      </c>
      <c r="I287" s="19">
        <f>F287*H288</f>
        <v>2.8538996241711315E-2</v>
      </c>
    </row>
    <row r="288" spans="1:9">
      <c r="C288" s="24"/>
      <c r="D288" s="34" t="s">
        <v>197</v>
      </c>
      <c r="H288" s="23">
        <f>B516</f>
        <v>2.3167452901759201E-4</v>
      </c>
    </row>
    <row r="289" spans="1:9" s="28" customFormat="1">
      <c r="A289" s="28" t="s">
        <v>208</v>
      </c>
      <c r="E289" s="28">
        <f>E35</f>
        <v>140.5</v>
      </c>
      <c r="F289" s="28">
        <f>E289*(365.25/7)</f>
        <v>7331.0892857142862</v>
      </c>
      <c r="H289" s="29"/>
      <c r="I289" s="28">
        <f>SUM(I254,I260,I271)</f>
        <v>4.9915340353148983</v>
      </c>
    </row>
    <row r="290" spans="1:9">
      <c r="C290" s="24"/>
      <c r="D290" s="24"/>
      <c r="F290" s="24"/>
    </row>
    <row r="291" spans="1:9" s="24" customFormat="1">
      <c r="A291" s="24" t="s">
        <v>41</v>
      </c>
      <c r="H291" s="25"/>
    </row>
    <row r="292" spans="1:9" s="24" customFormat="1">
      <c r="B292" s="24" t="s">
        <v>42</v>
      </c>
      <c r="E292" s="24">
        <f>E40</f>
        <v>1</v>
      </c>
      <c r="F292" s="24">
        <f>E292*(365.25/7)</f>
        <v>52.178571428571431</v>
      </c>
      <c r="G292" s="24">
        <v>1</v>
      </c>
      <c r="H292" s="25"/>
      <c r="I292" s="24">
        <f>F292*H294</f>
        <v>1.1794194199637096E-2</v>
      </c>
    </row>
    <row r="293" spans="1:9">
      <c r="C293" s="24" t="s">
        <v>42</v>
      </c>
      <c r="D293" s="24"/>
      <c r="E293" s="19">
        <f>G293*E292</f>
        <v>1</v>
      </c>
      <c r="F293" s="19">
        <f>E293*(365.25/7)</f>
        <v>52.178571428571431</v>
      </c>
      <c r="G293" s="19">
        <v>1</v>
      </c>
    </row>
    <row r="294" spans="1:9">
      <c r="C294" s="24"/>
      <c r="D294" s="3" t="s">
        <v>209</v>
      </c>
      <c r="H294" s="23">
        <f>B515</f>
        <v>2.26035207111457E-4</v>
      </c>
    </row>
    <row r="295" spans="1:9" s="24" customFormat="1">
      <c r="B295" s="24" t="s">
        <v>43</v>
      </c>
      <c r="D295" s="24" t="s">
        <v>136</v>
      </c>
      <c r="E295" s="24">
        <f>E301-SUM(E298,E292)</f>
        <v>1.1999999999999993</v>
      </c>
      <c r="F295" s="24">
        <f>E295*(365.25/7)</f>
        <v>62.614285714285678</v>
      </c>
      <c r="G295" s="24">
        <v>1</v>
      </c>
      <c r="H295" s="25"/>
      <c r="I295" s="24">
        <f>F295*H297</f>
        <v>1.165748320846142E-2</v>
      </c>
    </row>
    <row r="296" spans="1:9">
      <c r="C296" s="24" t="s">
        <v>43</v>
      </c>
      <c r="D296" s="24"/>
      <c r="E296" s="19">
        <f>G296*E295</f>
        <v>1.1999999999999993</v>
      </c>
      <c r="F296" s="19">
        <f>E296*(365.25/7)</f>
        <v>62.614285714285678</v>
      </c>
      <c r="G296" s="19">
        <v>1</v>
      </c>
    </row>
    <row r="297" spans="1:9">
      <c r="C297" s="24"/>
      <c r="D297" s="34" t="s">
        <v>165</v>
      </c>
      <c r="H297" s="23">
        <f>B482</f>
        <v>1.86179289206548E-4</v>
      </c>
    </row>
    <row r="298" spans="1:9" s="24" customFormat="1">
      <c r="B298" s="24" t="s">
        <v>44</v>
      </c>
      <c r="E298" s="24">
        <f>E42</f>
        <v>26.5</v>
      </c>
      <c r="F298" s="24">
        <f>E298*(365.25/7)</f>
        <v>1382.7321428571429</v>
      </c>
      <c r="G298" s="24">
        <v>1</v>
      </c>
      <c r="H298" s="25"/>
      <c r="I298" s="24">
        <f>F298*H300</f>
        <v>6.1692400097526245E-2</v>
      </c>
    </row>
    <row r="299" spans="1:9">
      <c r="C299" s="24" t="s">
        <v>44</v>
      </c>
      <c r="D299" s="24"/>
      <c r="E299" s="19">
        <f>G299*E298</f>
        <v>26.5</v>
      </c>
      <c r="F299" s="19">
        <f>E299*(365.25/7)</f>
        <v>1382.7321428571429</v>
      </c>
      <c r="G299" s="19">
        <v>1</v>
      </c>
    </row>
    <row r="300" spans="1:9">
      <c r="C300" s="24"/>
      <c r="D300" s="34" t="s">
        <v>210</v>
      </c>
      <c r="H300" s="23">
        <f>B521</f>
        <v>4.4616305779983597E-5</v>
      </c>
    </row>
    <row r="301" spans="1:9" s="28" customFormat="1">
      <c r="A301" s="28" t="s">
        <v>211</v>
      </c>
      <c r="E301" s="28">
        <f>E39</f>
        <v>28.7</v>
      </c>
      <c r="F301" s="28">
        <f>E301*(365.25/7)</f>
        <v>1497.5250000000001</v>
      </c>
      <c r="H301" s="29"/>
      <c r="I301" s="28">
        <f>SUM(I292,I295,I298)</f>
        <v>8.5144077505624763E-2</v>
      </c>
    </row>
    <row r="302" spans="1:9">
      <c r="C302" s="24"/>
      <c r="D302" s="24"/>
      <c r="F302" s="24"/>
    </row>
    <row r="303" spans="1:9" s="24" customFormat="1">
      <c r="A303" s="24" t="s">
        <v>45</v>
      </c>
      <c r="H303" s="25"/>
    </row>
    <row r="304" spans="1:9" s="24" customFormat="1">
      <c r="B304" s="24" t="s">
        <v>46</v>
      </c>
      <c r="E304" s="24">
        <f>E44</f>
        <v>13</v>
      </c>
      <c r="F304" s="24">
        <f>E304*(365.25/7)</f>
        <v>678.32142857142856</v>
      </c>
      <c r="G304" s="24">
        <v>1.0000000000000002</v>
      </c>
      <c r="H304" s="25"/>
      <c r="I304" s="24">
        <f>SUM(I305,I306,I307,I309)</f>
        <v>0.12514966839180844</v>
      </c>
    </row>
    <row r="305" spans="1:9">
      <c r="C305" s="24" t="s">
        <v>212</v>
      </c>
      <c r="D305" s="24"/>
      <c r="E305" s="19">
        <f>G305*E304</f>
        <v>6.591549295774648</v>
      </c>
      <c r="F305" s="19">
        <f>E305*(365.25/7)</f>
        <v>343.93762575452718</v>
      </c>
      <c r="G305" s="19">
        <v>0.50704225352112675</v>
      </c>
      <c r="I305" s="19">
        <f>F305*H308</f>
        <v>6.4034062694365582E-2</v>
      </c>
    </row>
    <row r="306" spans="1:9">
      <c r="C306" s="24" t="s">
        <v>213</v>
      </c>
      <c r="D306" s="24"/>
      <c r="E306" s="19">
        <f>G306*E304</f>
        <v>3.3873239436619724</v>
      </c>
      <c r="F306" s="19">
        <f>E306*(365.25/7)</f>
        <v>176.74572434607649</v>
      </c>
      <c r="G306" s="19">
        <v>0.26056338028169018</v>
      </c>
      <c r="I306" s="19">
        <f>F306*H308</f>
        <v>3.2906393329048989E-2</v>
      </c>
    </row>
    <row r="307" spans="1:9">
      <c r="C307" s="24" t="s">
        <v>214</v>
      </c>
      <c r="D307" s="24"/>
      <c r="E307" s="19">
        <f>G307*E304</f>
        <v>2.746478873239437</v>
      </c>
      <c r="F307" s="19">
        <f>E307*(365.25/7)</f>
        <v>143.30734406438634</v>
      </c>
      <c r="G307" s="19">
        <v>0.21126760563380284</v>
      </c>
      <c r="I307" s="19">
        <f>F307*H308</f>
        <v>2.6680859455985664E-2</v>
      </c>
    </row>
    <row r="308" spans="1:9">
      <c r="C308" s="24"/>
      <c r="D308" s="34" t="s">
        <v>165</v>
      </c>
      <c r="H308" s="23">
        <f>B482</f>
        <v>1.86179289206548E-4</v>
      </c>
    </row>
    <row r="309" spans="1:9">
      <c r="C309" s="24" t="s">
        <v>215</v>
      </c>
      <c r="D309" s="24"/>
      <c r="E309" s="19">
        <f>G309*E304</f>
        <v>0.27464788732394363</v>
      </c>
      <c r="F309" s="19">
        <f>E309*(365.25/7)</f>
        <v>14.33073440643863</v>
      </c>
      <c r="G309" s="19">
        <v>2.1126760563380281E-2</v>
      </c>
      <c r="I309" s="19">
        <f>F309*H310</f>
        <v>1.5283529124082034E-3</v>
      </c>
    </row>
    <row r="310" spans="1:9">
      <c r="C310" s="24"/>
      <c r="D310" s="34" t="s">
        <v>139</v>
      </c>
      <c r="H310" s="23">
        <f>B555</f>
        <v>1.06648610536075E-4</v>
      </c>
    </row>
    <row r="311" spans="1:9" s="24" customFormat="1">
      <c r="B311" s="24" t="s">
        <v>47</v>
      </c>
      <c r="E311" s="24">
        <f>(E346-SUM(E343,E337,E331,E322,E314,E304))/2</f>
        <v>3.6000000000000014</v>
      </c>
      <c r="F311" s="24">
        <f>E311*(365.25/7)</f>
        <v>187.84285714285721</v>
      </c>
      <c r="G311" s="24">
        <v>1</v>
      </c>
      <c r="H311" s="25"/>
      <c r="I311" s="24">
        <f>E311*H313</f>
        <v>6.3001540396793185E-4</v>
      </c>
    </row>
    <row r="312" spans="1:9">
      <c r="C312" s="24" t="s">
        <v>47</v>
      </c>
      <c r="D312" s="24"/>
      <c r="E312" s="19" t="s">
        <v>105</v>
      </c>
      <c r="F312" s="19" t="e">
        <f>E312*(365.25/7)</f>
        <v>#VALUE!</v>
      </c>
      <c r="G312" s="19">
        <v>1</v>
      </c>
    </row>
    <row r="313" spans="1:9">
      <c r="C313" s="34"/>
      <c r="D313" s="34" t="s">
        <v>169</v>
      </c>
      <c r="H313" s="23">
        <f>B485</f>
        <v>1.7500427887998099E-4</v>
      </c>
    </row>
    <row r="314" spans="1:9" s="24" customFormat="1">
      <c r="B314" s="24" t="s">
        <v>48</v>
      </c>
      <c r="E314" s="24">
        <f>E46</f>
        <v>19.8</v>
      </c>
      <c r="F314" s="24">
        <f>E314*(365.25/7)</f>
        <v>1033.1357142857144</v>
      </c>
      <c r="G314" s="24">
        <v>1.0050251256281406</v>
      </c>
      <c r="H314" s="25"/>
      <c r="I314" s="24">
        <f>SUM(I315,I316,I318,I320)</f>
        <v>0.26227258007989268</v>
      </c>
    </row>
    <row r="315" spans="1:9">
      <c r="A315" s="19"/>
      <c r="C315" s="24" t="s">
        <v>216</v>
      </c>
      <c r="D315" s="24"/>
      <c r="E315" s="19">
        <f>G315*E314</f>
        <v>4.1788944723618098</v>
      </c>
      <c r="F315" s="19">
        <f>E315*(365.25/7)</f>
        <v>218.04874371859302</v>
      </c>
      <c r="G315" s="19">
        <v>0.21105527638190957</v>
      </c>
      <c r="I315" s="19">
        <f>F315*H317</f>
        <v>3.8159463155158155E-2</v>
      </c>
    </row>
    <row r="316" spans="1:9">
      <c r="A316" s="19"/>
      <c r="C316" s="24" t="s">
        <v>217</v>
      </c>
      <c r="D316" s="24"/>
      <c r="E316" s="19">
        <f>G316*E314</f>
        <v>4.4773869346733672</v>
      </c>
      <c r="F316" s="19">
        <f>E316*(365.25/7)</f>
        <v>233.62365398420678</v>
      </c>
      <c r="G316" s="19">
        <v>0.22613065326633167</v>
      </c>
      <c r="I316" s="19">
        <f>F316*H317</f>
        <v>4.0885139094812305E-2</v>
      </c>
    </row>
    <row r="317" spans="1:9">
      <c r="A317" s="19"/>
      <c r="D317" s="34" t="s">
        <v>169</v>
      </c>
      <c r="H317" s="23">
        <f>B485</f>
        <v>1.7500427887998099E-4</v>
      </c>
    </row>
    <row r="318" spans="1:9">
      <c r="A318" s="19"/>
      <c r="C318" s="24" t="s">
        <v>218</v>
      </c>
      <c r="D318" s="24"/>
      <c r="E318" s="19">
        <f>G318*E314</f>
        <v>5.5718592964824118</v>
      </c>
      <c r="F318" s="19">
        <f>E318*(365.25/7)</f>
        <v>290.73165829145728</v>
      </c>
      <c r="G318" s="19">
        <v>0.28140703517587939</v>
      </c>
      <c r="I318" s="19">
        <f>F318*H319</f>
        <v>0.13144013497649329</v>
      </c>
    </row>
    <row r="319" spans="1:9">
      <c r="A319" s="19"/>
      <c r="D319" s="3" t="s">
        <v>219</v>
      </c>
      <c r="H319" s="23">
        <f>B475</f>
        <v>4.5210121164281699E-4</v>
      </c>
    </row>
    <row r="320" spans="1:9">
      <c r="A320" s="19"/>
      <c r="C320" s="24" t="s">
        <v>220</v>
      </c>
      <c r="D320" s="24"/>
      <c r="E320" s="19">
        <f>G320*E314</f>
        <v>5.6713567839195989</v>
      </c>
      <c r="F320" s="19">
        <f>E320*(365.25/7)</f>
        <v>295.92329504666196</v>
      </c>
      <c r="G320" s="19">
        <v>0.28643216080402012</v>
      </c>
      <c r="I320" s="19">
        <f>F320*H321</f>
        <v>5.1787842853428925E-2</v>
      </c>
    </row>
    <row r="321" spans="1:9">
      <c r="A321" s="19"/>
      <c r="C321" s="34"/>
      <c r="D321" s="34" t="s">
        <v>169</v>
      </c>
      <c r="H321" s="23">
        <f>B485</f>
        <v>1.7500427887998099E-4</v>
      </c>
    </row>
    <row r="322" spans="1:9" s="24" customFormat="1">
      <c r="B322" s="24" t="s">
        <v>49</v>
      </c>
      <c r="E322" s="24">
        <f>E47</f>
        <v>29.9</v>
      </c>
      <c r="F322" s="24">
        <f>E322*(365.25/7)</f>
        <v>1560.1392857142857</v>
      </c>
      <c r="G322" s="24">
        <v>1.0000000000000002</v>
      </c>
      <c r="H322" s="25"/>
      <c r="I322" s="24">
        <f>SUM(I323,I325,I327,I329)</f>
        <v>0.14717558508041789</v>
      </c>
    </row>
    <row r="323" spans="1:9">
      <c r="A323" s="19"/>
      <c r="C323" s="24" t="s">
        <v>221</v>
      </c>
      <c r="D323" s="24"/>
      <c r="E323" s="19">
        <f>G323*E322</f>
        <v>8.2702127659574476</v>
      </c>
      <c r="F323" s="19">
        <f>E323*(365.25/7)</f>
        <v>431.52788753799399</v>
      </c>
      <c r="G323" s="19">
        <v>0.27659574468085107</v>
      </c>
      <c r="I323" s="19">
        <f>F323*H324</f>
        <v>6.4298536410165072E-2</v>
      </c>
    </row>
    <row r="324" spans="1:9">
      <c r="A324" s="19"/>
      <c r="D324" s="3" t="s">
        <v>222</v>
      </c>
      <c r="H324" s="23">
        <f>B553</f>
        <v>1.49002041970008E-4</v>
      </c>
    </row>
    <row r="325" spans="1:9">
      <c r="A325" s="19"/>
      <c r="C325" s="24" t="s">
        <v>223</v>
      </c>
      <c r="D325" s="24"/>
      <c r="E325" s="19">
        <f>G325*E322</f>
        <v>15.449848024316109</v>
      </c>
      <c r="F325" s="19">
        <f>E325*(365.25/7)</f>
        <v>806.15099869735127</v>
      </c>
      <c r="G325" s="19">
        <v>0.51671732522796354</v>
      </c>
      <c r="I325" s="19">
        <f>F325*H326</f>
        <v>6.3134852004312639E-2</v>
      </c>
    </row>
    <row r="326" spans="1:9">
      <c r="A326" s="19"/>
      <c r="D326" s="3" t="s">
        <v>224</v>
      </c>
      <c r="H326" s="23">
        <f>B552</f>
        <v>7.83164098367817E-5</v>
      </c>
    </row>
    <row r="327" spans="1:9">
      <c r="A327" s="19"/>
      <c r="C327" s="24" t="s">
        <v>225</v>
      </c>
      <c r="D327" s="24"/>
      <c r="E327" s="19">
        <f>G327*E322</f>
        <v>2.0902735562310029</v>
      </c>
      <c r="F327" s="19">
        <f>E327*(365.25/7)</f>
        <v>109.0674880590534</v>
      </c>
      <c r="G327" s="19">
        <v>6.9908814589665649E-2</v>
      </c>
      <c r="I327" s="19">
        <f>F327*H328</f>
        <v>8.3974827685863191E-3</v>
      </c>
    </row>
    <row r="328" spans="1:9">
      <c r="A328" s="19"/>
      <c r="D328" s="3" t="s">
        <v>226</v>
      </c>
      <c r="H328" s="23">
        <f>B536</f>
        <v>7.6993455318596804E-5</v>
      </c>
    </row>
    <row r="329" spans="1:9">
      <c r="A329" s="19"/>
      <c r="C329" s="24" t="s">
        <v>227</v>
      </c>
      <c r="D329" s="24"/>
      <c r="E329" s="19">
        <f>G329*E322</f>
        <v>4.089665653495441</v>
      </c>
      <c r="F329" s="19">
        <f>E329*(365.25/7)</f>
        <v>213.39291141988713</v>
      </c>
      <c r="G329" s="19">
        <v>0.13677811550151978</v>
      </c>
      <c r="I329" s="19">
        <f>F329*H330</f>
        <v>1.1344713897353859E-2</v>
      </c>
    </row>
    <row r="330" spans="1:9">
      <c r="A330" s="19"/>
      <c r="D330" s="3" t="s">
        <v>228</v>
      </c>
      <c r="H330" s="23">
        <f>B554</f>
        <v>5.3163499302144998E-5</v>
      </c>
    </row>
    <row r="331" spans="1:9" s="24" customFormat="1">
      <c r="B331" s="24" t="s">
        <v>229</v>
      </c>
      <c r="E331" s="24">
        <f>E48</f>
        <v>9.6999999999999993</v>
      </c>
      <c r="F331" s="24">
        <f>E331*(365.25/7)</f>
        <v>506.13214285714287</v>
      </c>
      <c r="G331" s="24">
        <v>1.0098039215686276</v>
      </c>
      <c r="H331" s="25"/>
      <c r="I331" s="24">
        <f>SUM(I332:I334,I335)</f>
        <v>0.21685456845099915</v>
      </c>
    </row>
    <row r="332" spans="1:9">
      <c r="A332" s="19"/>
      <c r="C332" s="24" t="s">
        <v>230</v>
      </c>
      <c r="D332" s="24"/>
      <c r="E332" s="19">
        <f>G332*E331</f>
        <v>3.138235294117647</v>
      </c>
      <c r="F332" s="19">
        <f>E332*(365.25/7)</f>
        <v>163.74863445378151</v>
      </c>
      <c r="G332" s="19">
        <v>0.3235294117647059</v>
      </c>
      <c r="I332" s="19">
        <f>F332*$H$336</f>
        <v>6.9477677270708457E-2</v>
      </c>
    </row>
    <row r="333" spans="1:9">
      <c r="A333" s="19"/>
      <c r="C333" s="24" t="s">
        <v>231</v>
      </c>
      <c r="D333" s="24"/>
      <c r="E333" s="19">
        <f>G333*E331</f>
        <v>3.138235294117647</v>
      </c>
      <c r="F333" s="19">
        <f>E333*(365.25/7)</f>
        <v>163.74863445378151</v>
      </c>
      <c r="G333" s="19">
        <v>0.3235294117647059</v>
      </c>
      <c r="I333" s="19">
        <f>F333*$H$336</f>
        <v>6.9477677270708457E-2</v>
      </c>
    </row>
    <row r="334" spans="1:9">
      <c r="A334" s="19"/>
      <c r="C334" s="24" t="s">
        <v>232</v>
      </c>
      <c r="D334" s="24"/>
      <c r="E334" s="19">
        <f>G334*E331</f>
        <v>1.0460784313725491</v>
      </c>
      <c r="F334" s="19">
        <f>E334*(365.25/7)</f>
        <v>54.582878151260509</v>
      </c>
      <c r="G334" s="19">
        <v>0.10784313725490198</v>
      </c>
      <c r="I334" s="19">
        <f>F334*$H$336</f>
        <v>2.3159225756902824E-2</v>
      </c>
    </row>
    <row r="335" spans="1:9">
      <c r="A335" s="19"/>
      <c r="C335" s="24" t="s">
        <v>233</v>
      </c>
      <c r="D335" s="24"/>
      <c r="E335" s="19">
        <f>G335*E331</f>
        <v>2.4725490196078432</v>
      </c>
      <c r="F335" s="19">
        <f>E335*(365.25/7)</f>
        <v>129.01407563025211</v>
      </c>
      <c r="G335" s="19">
        <v>0.25490196078431376</v>
      </c>
      <c r="I335" s="19">
        <f>F335*$H$336</f>
        <v>5.47399881526794E-2</v>
      </c>
    </row>
    <row r="336" spans="1:9">
      <c r="A336" s="19"/>
      <c r="C336" s="24"/>
      <c r="D336" s="34" t="s">
        <v>234</v>
      </c>
      <c r="H336" s="23">
        <f>B471</f>
        <v>4.2429469718917702E-4</v>
      </c>
    </row>
    <row r="337" spans="1:9" s="24" customFormat="1">
      <c r="B337" s="24" t="s">
        <v>51</v>
      </c>
      <c r="E337" s="24">
        <f>E49</f>
        <v>5.4</v>
      </c>
      <c r="F337" s="24">
        <f>E337*(365.25/7)</f>
        <v>281.76428571428573</v>
      </c>
      <c r="G337" s="24">
        <v>1</v>
      </c>
      <c r="H337" s="25"/>
      <c r="I337" s="24">
        <f>F337*H339</f>
        <v>5.6600304482874328E-2</v>
      </c>
    </row>
    <row r="338" spans="1:9">
      <c r="A338" s="19"/>
      <c r="C338" s="24" t="s">
        <v>51</v>
      </c>
      <c r="D338" s="24"/>
      <c r="E338" s="19">
        <f>G338*E337</f>
        <v>5.4</v>
      </c>
      <c r="F338" s="19">
        <f>E338*(365.25/7)</f>
        <v>281.76428571428573</v>
      </c>
      <c r="G338" s="19">
        <v>1</v>
      </c>
    </row>
    <row r="339" spans="1:9">
      <c r="A339" s="19"/>
      <c r="C339" s="24"/>
      <c r="D339" s="34" t="s">
        <v>235</v>
      </c>
      <c r="H339" s="23">
        <f>B509</f>
        <v>2.0087820690045899E-4</v>
      </c>
    </row>
    <row r="340" spans="1:9" s="24" customFormat="1">
      <c r="B340" s="24" t="s">
        <v>52</v>
      </c>
      <c r="E340" s="24">
        <f>(E346-SUM(E343,E337,E331,E322,E314,E304))/2</f>
        <v>3.6000000000000014</v>
      </c>
      <c r="F340" s="24">
        <f>E340*(365.25/7)</f>
        <v>187.84285714285721</v>
      </c>
      <c r="G340" s="24">
        <v>1</v>
      </c>
      <c r="H340" s="25"/>
      <c r="I340" s="24">
        <f>F340*H342</f>
        <v>3.7733536321916235E-2</v>
      </c>
    </row>
    <row r="341" spans="1:9">
      <c r="A341" s="19"/>
      <c r="C341" s="24" t="s">
        <v>52</v>
      </c>
      <c r="D341" s="24"/>
      <c r="E341" s="19">
        <f>G341*E340</f>
        <v>3.6000000000000014</v>
      </c>
      <c r="F341" s="19">
        <f>E341*(365.25/7)</f>
        <v>187.84285714285721</v>
      </c>
      <c r="G341" s="19">
        <v>1</v>
      </c>
    </row>
    <row r="342" spans="1:9">
      <c r="A342" s="19"/>
      <c r="C342" s="24"/>
      <c r="D342" s="34" t="s">
        <v>235</v>
      </c>
      <c r="H342" s="23">
        <f>B509</f>
        <v>2.0087820690045899E-4</v>
      </c>
    </row>
    <row r="343" spans="1:9" s="24" customFormat="1">
      <c r="B343" s="24" t="s">
        <v>53</v>
      </c>
      <c r="E343" s="24">
        <f>E51</f>
        <v>3</v>
      </c>
      <c r="F343" s="24">
        <f>E343*(365.25/7)</f>
        <v>156.53571428571428</v>
      </c>
      <c r="G343" s="24">
        <v>1</v>
      </c>
      <c r="H343" s="25"/>
      <c r="I343" s="24">
        <f>F343*H345</f>
        <v>3.1444613601596845E-2</v>
      </c>
    </row>
    <row r="344" spans="1:9">
      <c r="A344" s="19"/>
      <c r="C344" s="24" t="s">
        <v>53</v>
      </c>
      <c r="D344" s="24"/>
      <c r="E344" s="19">
        <f>G344*E343</f>
        <v>3</v>
      </c>
      <c r="F344" s="19">
        <f>E344*(365.25/7)</f>
        <v>156.53571428571428</v>
      </c>
      <c r="G344" s="19">
        <v>1</v>
      </c>
    </row>
    <row r="345" spans="1:9">
      <c r="A345" s="19"/>
      <c r="C345" s="24"/>
      <c r="D345" s="34" t="s">
        <v>235</v>
      </c>
      <c r="H345" s="23">
        <f>B509</f>
        <v>2.0087820690045899E-4</v>
      </c>
    </row>
    <row r="346" spans="1:9" s="28" customFormat="1">
      <c r="A346" s="28" t="s">
        <v>236</v>
      </c>
      <c r="E346" s="28">
        <f>E43</f>
        <v>88</v>
      </c>
      <c r="F346" s="28">
        <f>E346*(365.25/7)</f>
        <v>4591.7142857142862</v>
      </c>
      <c r="H346" s="29"/>
      <c r="I346" s="28">
        <f>SUM(I304,I311,I314,I322,I331,I337,I340,I343)</f>
        <v>0.8778608718134735</v>
      </c>
    </row>
    <row r="347" spans="1:9">
      <c r="C347" s="24"/>
      <c r="D347" s="24"/>
      <c r="F347" s="24"/>
    </row>
    <row r="348" spans="1:9" s="24" customFormat="1">
      <c r="A348" s="24" t="s">
        <v>54</v>
      </c>
      <c r="H348" s="25"/>
    </row>
    <row r="349" spans="1:9" s="24" customFormat="1">
      <c r="B349" s="24" t="s">
        <v>237</v>
      </c>
      <c r="E349" s="24">
        <v>0</v>
      </c>
      <c r="F349" s="24">
        <f>E349*(365.25/7)</f>
        <v>0</v>
      </c>
      <c r="G349" s="24">
        <v>1</v>
      </c>
      <c r="H349" s="25"/>
      <c r="I349" s="24">
        <f>F349*H351</f>
        <v>0</v>
      </c>
    </row>
    <row r="350" spans="1:9">
      <c r="C350" s="24" t="s">
        <v>237</v>
      </c>
      <c r="D350" s="24"/>
      <c r="E350" s="19">
        <f>G350*E349</f>
        <v>0</v>
      </c>
      <c r="F350" s="19">
        <f>E350*(365.25/7)</f>
        <v>0</v>
      </c>
      <c r="G350" s="19">
        <v>1</v>
      </c>
    </row>
    <row r="351" spans="1:9">
      <c r="C351" s="24"/>
      <c r="D351" s="34" t="s">
        <v>238</v>
      </c>
      <c r="H351" s="23">
        <f>B545</f>
        <v>5.0201254900354902E-5</v>
      </c>
    </row>
    <row r="352" spans="1:9" s="24" customFormat="1">
      <c r="B352" s="24" t="s">
        <v>239</v>
      </c>
      <c r="E352" s="24">
        <v>0</v>
      </c>
      <c r="F352" s="24">
        <f>E352*(365.25/7)</f>
        <v>0</v>
      </c>
      <c r="G352" s="24">
        <v>1</v>
      </c>
      <c r="H352" s="25"/>
      <c r="I352" s="24">
        <f>F352*H354</f>
        <v>0</v>
      </c>
    </row>
    <row r="353" spans="1:9">
      <c r="C353" s="24" t="s">
        <v>239</v>
      </c>
      <c r="D353" s="24"/>
      <c r="E353" s="19">
        <f>G353*E352</f>
        <v>0</v>
      </c>
      <c r="F353" s="19">
        <f>E353*(365.25/7)</f>
        <v>0</v>
      </c>
      <c r="G353" s="19">
        <v>1</v>
      </c>
    </row>
    <row r="354" spans="1:9">
      <c r="C354" s="24"/>
      <c r="D354" s="34" t="s">
        <v>240</v>
      </c>
      <c r="H354" s="23">
        <f>B546</f>
        <v>6.5532644314399599E-5</v>
      </c>
    </row>
    <row r="355" spans="1:9" s="24" customFormat="1">
      <c r="B355" s="24" t="s">
        <v>241</v>
      </c>
      <c r="E355" s="24">
        <v>0</v>
      </c>
      <c r="F355" s="24">
        <f>E355*(365.25/7)</f>
        <v>0</v>
      </c>
      <c r="G355" s="24">
        <v>1</v>
      </c>
      <c r="H355" s="25"/>
      <c r="I355" s="24">
        <f>F355*H357</f>
        <v>0</v>
      </c>
    </row>
    <row r="356" spans="1:9">
      <c r="C356" s="24" t="s">
        <v>241</v>
      </c>
      <c r="D356" s="24"/>
      <c r="E356" s="19">
        <f>G356*E355</f>
        <v>0</v>
      </c>
      <c r="F356" s="19">
        <f>E356*(365.25/7)</f>
        <v>0</v>
      </c>
      <c r="G356" s="19">
        <v>1</v>
      </c>
    </row>
    <row r="357" spans="1:9">
      <c r="C357" s="24"/>
      <c r="D357" s="34" t="s">
        <v>242</v>
      </c>
      <c r="H357" s="23">
        <f>B547</f>
        <v>1.1039136985490801E-4</v>
      </c>
    </row>
    <row r="358" spans="1:9" s="24" customFormat="1">
      <c r="B358" s="24" t="s">
        <v>243</v>
      </c>
      <c r="E358" s="24">
        <v>0</v>
      </c>
      <c r="F358" s="24">
        <f>E358*(365.25/7)</f>
        <v>0</v>
      </c>
      <c r="G358" s="24">
        <v>1</v>
      </c>
      <c r="H358" s="25"/>
      <c r="I358" s="24">
        <f>F358*H360</f>
        <v>0</v>
      </c>
    </row>
    <row r="359" spans="1:9">
      <c r="C359" s="24" t="s">
        <v>243</v>
      </c>
      <c r="D359" s="24"/>
      <c r="E359" s="19">
        <f>G359*E358</f>
        <v>0</v>
      </c>
      <c r="F359" s="19">
        <f>E359*(365.25/7)</f>
        <v>0</v>
      </c>
      <c r="G359" s="19">
        <v>1</v>
      </c>
    </row>
    <row r="360" spans="1:9">
      <c r="C360" s="24"/>
      <c r="D360" s="34" t="s">
        <v>244</v>
      </c>
      <c r="H360" s="23">
        <f>B548</f>
        <v>1.0301268784132101E-4</v>
      </c>
    </row>
    <row r="361" spans="1:9" s="28" customFormat="1">
      <c r="A361" s="28" t="s">
        <v>245</v>
      </c>
      <c r="E361" s="28">
        <v>0</v>
      </c>
      <c r="F361" s="28">
        <f>E361*(365.25/7)</f>
        <v>0</v>
      </c>
      <c r="H361" s="36"/>
      <c r="I361" s="37">
        <f>SUM(I349,I352,I355,I358)</f>
        <v>0</v>
      </c>
    </row>
    <row r="362" spans="1:9">
      <c r="C362" s="24"/>
      <c r="D362" s="24"/>
      <c r="F362" s="24"/>
    </row>
    <row r="363" spans="1:9" s="24" customFormat="1">
      <c r="A363" s="24" t="s">
        <v>55</v>
      </c>
      <c r="H363" s="25"/>
    </row>
    <row r="364" spans="1:9" s="24" customFormat="1">
      <c r="B364" s="24" t="s">
        <v>56</v>
      </c>
      <c r="E364" s="24">
        <f>E54</f>
        <v>17.100000000000001</v>
      </c>
      <c r="F364" s="24">
        <f>E364*(365.25/7)</f>
        <v>892.25357142857149</v>
      </c>
      <c r="G364" s="24">
        <v>0.98571428571428577</v>
      </c>
      <c r="H364" s="25"/>
      <c r="I364" s="24">
        <f>SUM(I365,I367,I369)</f>
        <v>5.7665708797241089E-2</v>
      </c>
    </row>
    <row r="365" spans="1:9">
      <c r="C365" s="24" t="s">
        <v>246</v>
      </c>
      <c r="D365" s="24"/>
      <c r="E365" s="19">
        <f>G365*E364</f>
        <v>6.1885714285714286</v>
      </c>
      <c r="F365" s="19">
        <f>E365*(365.25/7)</f>
        <v>322.91081632653061</v>
      </c>
      <c r="G365" s="19">
        <v>0.3619047619047619</v>
      </c>
      <c r="I365" s="19">
        <f>F365*H366</f>
        <v>2.0300656762357407E-2</v>
      </c>
    </row>
    <row r="366" spans="1:9">
      <c r="C366" s="24"/>
      <c r="D366" s="34" t="s">
        <v>247</v>
      </c>
      <c r="H366" s="23">
        <f>B556</f>
        <v>6.2867688959137197E-5</v>
      </c>
    </row>
    <row r="367" spans="1:9">
      <c r="C367" s="24" t="s">
        <v>248</v>
      </c>
      <c r="D367" s="24">
        <f>F364-SUM(F365,F369)</f>
        <v>12.74647959183676</v>
      </c>
      <c r="E367" s="19" t="s">
        <v>105</v>
      </c>
      <c r="F367" s="24" t="e">
        <f>E367*(365.25/7)</f>
        <v>#VALUE!</v>
      </c>
      <c r="G367" s="19">
        <v>1.4285714285714235E-2</v>
      </c>
      <c r="I367" s="19">
        <f>D367*H368</f>
        <v>2.373130510293938E-3</v>
      </c>
    </row>
    <row r="368" spans="1:9">
      <c r="C368" s="24"/>
      <c r="D368" s="34" t="s">
        <v>165</v>
      </c>
      <c r="F368" s="24"/>
      <c r="H368" s="23">
        <f>B482</f>
        <v>1.86179289206548E-4</v>
      </c>
    </row>
    <row r="369" spans="1:9">
      <c r="C369" s="24" t="s">
        <v>249</v>
      </c>
      <c r="D369" s="24"/>
      <c r="E369" s="19">
        <f>G369*E364</f>
        <v>10.667142857142858</v>
      </c>
      <c r="F369" s="19">
        <f>E369*(365.25/7)</f>
        <v>556.59627551020412</v>
      </c>
      <c r="G369" s="19">
        <v>0.62380952380952381</v>
      </c>
      <c r="I369" s="19">
        <f>F369*H370</f>
        <v>3.4991921524589742E-2</v>
      </c>
    </row>
    <row r="370" spans="1:9">
      <c r="C370" s="24"/>
      <c r="D370" s="31" t="s">
        <v>247</v>
      </c>
      <c r="H370" s="23">
        <f>B556</f>
        <v>6.2867688959137197E-5</v>
      </c>
    </row>
    <row r="371" spans="1:9" s="24" customFormat="1">
      <c r="B371" s="24" t="s">
        <v>57</v>
      </c>
      <c r="E371" s="24" t="s">
        <v>105</v>
      </c>
      <c r="F371" s="24" t="e">
        <f>E371*(365.25/7)</f>
        <v>#VALUE!</v>
      </c>
      <c r="G371" s="24">
        <v>1</v>
      </c>
      <c r="H371" s="25"/>
      <c r="I371" s="24">
        <f>0</f>
        <v>0</v>
      </c>
    </row>
    <row r="372" spans="1:9">
      <c r="C372" s="24" t="s">
        <v>57</v>
      </c>
      <c r="D372" s="24"/>
      <c r="E372" s="19" t="s">
        <v>105</v>
      </c>
      <c r="F372" s="24" t="e">
        <f>E372*(365.25/7)</f>
        <v>#VALUE!</v>
      </c>
      <c r="G372" s="19">
        <v>1</v>
      </c>
    </row>
    <row r="373" spans="1:9" s="24" customFormat="1">
      <c r="B373" s="24" t="s">
        <v>250</v>
      </c>
      <c r="E373" s="24">
        <f>E56</f>
        <v>13.2</v>
      </c>
      <c r="F373" s="24">
        <f>E373*(365.25/7)</f>
        <v>688.75714285714287</v>
      </c>
      <c r="G373" s="24">
        <v>0.99310344827586206</v>
      </c>
      <c r="H373" s="25"/>
      <c r="I373" s="24">
        <f>SUM(I374,I375)</f>
        <v>0.11970416816356999</v>
      </c>
    </row>
    <row r="374" spans="1:9">
      <c r="C374" s="24" t="s">
        <v>251</v>
      </c>
      <c r="D374" s="24"/>
      <c r="E374" s="19">
        <f>G374*E373</f>
        <v>2.8220689655172415</v>
      </c>
      <c r="F374" s="19">
        <f>E374*(365.25/7)</f>
        <v>147.25152709359608</v>
      </c>
      <c r="G374" s="19">
        <v>0.21379310344827587</v>
      </c>
      <c r="I374" s="19">
        <f>F374*H376</f>
        <v>2.5769647312990765E-2</v>
      </c>
    </row>
    <row r="375" spans="1:9">
      <c r="C375" s="24" t="s">
        <v>252</v>
      </c>
      <c r="D375" s="24"/>
      <c r="E375" s="19">
        <f>G375*E373</f>
        <v>10.286896551724137</v>
      </c>
      <c r="F375" s="19">
        <f>E375*(365.25/7)</f>
        <v>536.75556650246301</v>
      </c>
      <c r="G375" s="19">
        <v>0.77931034482758621</v>
      </c>
      <c r="I375" s="19">
        <f>F375*H376</f>
        <v>9.3934520850579226E-2</v>
      </c>
    </row>
    <row r="376" spans="1:9">
      <c r="C376" s="24"/>
      <c r="D376" s="34" t="s">
        <v>169</v>
      </c>
      <c r="H376" s="23">
        <f>B485</f>
        <v>1.7500427887998099E-4</v>
      </c>
      <c r="I376" s="38"/>
    </row>
    <row r="377" spans="1:9" s="24" customFormat="1">
      <c r="B377" s="24" t="s">
        <v>59</v>
      </c>
      <c r="E377" s="24">
        <f>E57</f>
        <v>38.5</v>
      </c>
      <c r="F377" s="24">
        <f>E377*(365.25/7)</f>
        <v>2008.875</v>
      </c>
      <c r="G377" s="24">
        <v>0.99760191846522783</v>
      </c>
      <c r="H377" s="25"/>
      <c r="I377" s="24">
        <f>SUM(I378,I380,I381,I382,I383,I384,I385)</f>
        <v>8.2245595702605631E-2</v>
      </c>
    </row>
    <row r="378" spans="1:9">
      <c r="A378" s="19"/>
      <c r="C378" s="24" t="s">
        <v>253</v>
      </c>
      <c r="D378" s="24"/>
      <c r="E378" s="19">
        <f>G378*E377</f>
        <v>6.3705035971223021</v>
      </c>
      <c r="F378" s="19">
        <f>E378*(365.25/7)</f>
        <v>332.40377697841728</v>
      </c>
      <c r="G378" s="19">
        <v>0.16546762589928057</v>
      </c>
      <c r="I378" s="19">
        <f>F378*H379</f>
        <v>1.3163371961839582E-2</v>
      </c>
    </row>
    <row r="379" spans="1:9">
      <c r="A379" s="19"/>
      <c r="C379" s="24"/>
      <c r="D379" s="3" t="s">
        <v>253</v>
      </c>
      <c r="H379" s="23">
        <f>B524</f>
        <v>3.9600548710655201E-5</v>
      </c>
    </row>
    <row r="380" spans="1:9">
      <c r="A380" s="19"/>
      <c r="C380" s="24" t="s">
        <v>254</v>
      </c>
      <c r="D380" s="24"/>
      <c r="E380" s="19">
        <f>G380*E377</f>
        <v>2.4928057553956835</v>
      </c>
      <c r="F380" s="19">
        <f t="shared" ref="F380:F385" si="2">E380*(365.25/7)</f>
        <v>130.07104316546764</v>
      </c>
      <c r="G380" s="19">
        <v>6.4748201438848921E-2</v>
      </c>
      <c r="I380" s="19">
        <f>F380*H386</f>
        <v>5.3752738933737281E-3</v>
      </c>
    </row>
    <row r="381" spans="1:9">
      <c r="A381" s="19"/>
      <c r="C381" s="24" t="s">
        <v>255</v>
      </c>
      <c r="D381" s="24"/>
      <c r="E381" s="19">
        <f>G381*E377</f>
        <v>1.9388489208633093</v>
      </c>
      <c r="F381" s="19">
        <f t="shared" si="2"/>
        <v>101.16636690647482</v>
      </c>
      <c r="G381" s="19">
        <v>5.0359712230215826E-2</v>
      </c>
      <c r="I381" s="19">
        <f>F381*H386</f>
        <v>4.1807685837351215E-3</v>
      </c>
    </row>
    <row r="382" spans="1:9">
      <c r="A382" s="19"/>
      <c r="C382" s="24" t="s">
        <v>256</v>
      </c>
      <c r="D382" s="24"/>
      <c r="E382" s="19">
        <f>G382*E377</f>
        <v>6.3705035971223021</v>
      </c>
      <c r="F382" s="19">
        <f t="shared" si="2"/>
        <v>332.40377697841728</v>
      </c>
      <c r="G382" s="19">
        <v>0.16546762589928057</v>
      </c>
      <c r="I382" s="19">
        <f>F382*$H$386</f>
        <v>1.3736811060843972E-2</v>
      </c>
    </row>
    <row r="383" spans="1:9">
      <c r="A383" s="19"/>
      <c r="C383" s="24" t="s">
        <v>257</v>
      </c>
      <c r="D383" s="24"/>
      <c r="E383" s="19">
        <f>G383*E377</f>
        <v>8.4016786570743403</v>
      </c>
      <c r="F383" s="19">
        <f t="shared" si="2"/>
        <v>438.38758992805754</v>
      </c>
      <c r="G383" s="19">
        <v>0.21822541966426856</v>
      </c>
      <c r="I383" s="19">
        <f>F383*H386</f>
        <v>1.8116663862852194E-2</v>
      </c>
    </row>
    <row r="384" spans="1:9">
      <c r="A384" s="19"/>
      <c r="C384" s="24" t="s">
        <v>258</v>
      </c>
      <c r="D384" s="24"/>
      <c r="E384" s="19">
        <f>G384*E377</f>
        <v>10.432853717026378</v>
      </c>
      <c r="F384" s="19">
        <f t="shared" si="2"/>
        <v>544.37140287769785</v>
      </c>
      <c r="G384" s="19">
        <v>0.27098321342925658</v>
      </c>
      <c r="I384" s="19">
        <f>F384*H386</f>
        <v>2.2496516664860414E-2</v>
      </c>
    </row>
    <row r="385" spans="1:9">
      <c r="A385" s="19"/>
      <c r="C385" s="24" t="s">
        <v>259</v>
      </c>
      <c r="D385" s="24"/>
      <c r="E385" s="19">
        <f>G385*E377</f>
        <v>2.4004796163069546</v>
      </c>
      <c r="F385" s="19">
        <f t="shared" si="2"/>
        <v>125.25359712230217</v>
      </c>
      <c r="G385" s="19">
        <v>6.235011990407674E-2</v>
      </c>
      <c r="I385" s="19">
        <f>F385*H386</f>
        <v>5.1761896751006268E-3</v>
      </c>
    </row>
    <row r="386" spans="1:9">
      <c r="A386" s="19"/>
      <c r="C386" s="24"/>
      <c r="D386" s="3" t="s">
        <v>260</v>
      </c>
      <c r="H386" s="23">
        <f>B525</f>
        <v>4.1325676819056998E-5</v>
      </c>
    </row>
    <row r="387" spans="1:9" s="24" customFormat="1">
      <c r="B387" s="24" t="s">
        <v>60</v>
      </c>
      <c r="E387" s="24">
        <f>E58</f>
        <v>5.0999999999999996</v>
      </c>
      <c r="F387" s="24">
        <f>E387*(365.25/7)</f>
        <v>266.11071428571427</v>
      </c>
      <c r="G387" s="24">
        <v>1</v>
      </c>
      <c r="H387" s="25"/>
      <c r="I387" s="24">
        <f>F387*H390</f>
        <v>1.0259296891539121E-2</v>
      </c>
    </row>
    <row r="388" spans="1:9">
      <c r="A388" s="19"/>
      <c r="C388" s="24" t="s">
        <v>261</v>
      </c>
      <c r="D388" s="24"/>
      <c r="E388" s="19">
        <f>G388*E387</f>
        <v>5.0999999999999996</v>
      </c>
      <c r="F388" s="19">
        <f>E388*(365.25/7)</f>
        <v>266.11071428571427</v>
      </c>
      <c r="G388" s="19">
        <v>1</v>
      </c>
    </row>
    <row r="389" spans="1:9">
      <c r="A389" s="19"/>
      <c r="C389" s="24" t="s">
        <v>262</v>
      </c>
      <c r="D389" s="24"/>
      <c r="E389" s="19" t="s">
        <v>263</v>
      </c>
      <c r="F389" s="19" t="e">
        <f>E389*(365.25/7)</f>
        <v>#VALUE!</v>
      </c>
    </row>
    <row r="390" spans="1:9">
      <c r="A390" s="19"/>
      <c r="C390" s="24"/>
      <c r="D390" s="34" t="s">
        <v>264</v>
      </c>
      <c r="H390" s="23">
        <f>B523</f>
        <v>3.8552738919501202E-5</v>
      </c>
    </row>
    <row r="391" spans="1:9" s="24" customFormat="1">
      <c r="B391" s="24" t="s">
        <v>61</v>
      </c>
      <c r="E391" s="24">
        <f>E400-SUM(E364,E373,E377,E387)</f>
        <v>7.0000000000000142</v>
      </c>
      <c r="F391" s="24">
        <f>E391*(365.25/7)</f>
        <v>365.25000000000074</v>
      </c>
      <c r="G391" s="24">
        <v>1</v>
      </c>
      <c r="H391" s="25"/>
      <c r="I391" s="24">
        <f>SUM(I392,I394,I398)</f>
        <v>2.9573875355177647E-2</v>
      </c>
    </row>
    <row r="392" spans="1:9">
      <c r="A392" s="19"/>
      <c r="C392" s="24" t="s">
        <v>265</v>
      </c>
      <c r="D392" s="24"/>
      <c r="E392" s="19">
        <f>G392*E391</f>
        <v>1.2962962962962989</v>
      </c>
      <c r="F392" s="19">
        <f>E392*(365.25/7)</f>
        <v>67.638888888889028</v>
      </c>
      <c r="G392" s="19">
        <v>0.1851851851851852</v>
      </c>
      <c r="I392" s="19">
        <f>F392*H393</f>
        <v>6.6597675695263155E-3</v>
      </c>
    </row>
    <row r="393" spans="1:9">
      <c r="A393" s="19"/>
      <c r="C393" s="24"/>
      <c r="D393" s="34" t="s">
        <v>266</v>
      </c>
      <c r="H393" s="23">
        <f>B557</f>
        <v>9.8460629364659905E-5</v>
      </c>
    </row>
    <row r="394" spans="1:9">
      <c r="C394" s="24" t="s">
        <v>267</v>
      </c>
      <c r="D394" s="24"/>
      <c r="E394" s="19">
        <f>G394*E391</f>
        <v>1.469135802469139</v>
      </c>
      <c r="F394" s="19">
        <f>E394*(365.25/7)</f>
        <v>76.657407407407575</v>
      </c>
      <c r="G394" s="19">
        <v>0.20987654320987656</v>
      </c>
      <c r="I394" s="19">
        <f>F394*H395</f>
        <v>5.9021186720617071E-3</v>
      </c>
    </row>
    <row r="395" spans="1:9">
      <c r="C395" s="24"/>
      <c r="D395" s="34" t="s">
        <v>226</v>
      </c>
      <c r="H395" s="23">
        <f>B536</f>
        <v>7.6993455318596804E-5</v>
      </c>
    </row>
    <row r="396" spans="1:9">
      <c r="C396" s="24" t="s">
        <v>268</v>
      </c>
      <c r="D396" s="39">
        <f>F391-SUM(F392,F394,F398)</f>
        <v>0</v>
      </c>
      <c r="E396" s="19" t="s">
        <v>105</v>
      </c>
      <c r="F396" s="19" t="e">
        <f>E396*(365.25/7)</f>
        <v>#VALUE!</v>
      </c>
      <c r="G396" s="19">
        <v>0</v>
      </c>
      <c r="I396" s="19">
        <v>0</v>
      </c>
    </row>
    <row r="397" spans="1:9">
      <c r="C397" s="24"/>
      <c r="D397" s="34" t="s">
        <v>268</v>
      </c>
      <c r="H397" s="23">
        <f>B531</f>
        <v>1.15280506405685E-4</v>
      </c>
    </row>
    <row r="398" spans="1:9">
      <c r="C398" s="24" t="s">
        <v>269</v>
      </c>
      <c r="D398" s="24"/>
      <c r="E398" s="19">
        <f>G398*E391</f>
        <v>4.2345679012345769</v>
      </c>
      <c r="F398" s="19">
        <f>E398*(365.25/7)</f>
        <v>220.95370370370418</v>
      </c>
      <c r="G398" s="19">
        <v>0.60493827160493829</v>
      </c>
      <c r="I398" s="19">
        <f>F398*H399</f>
        <v>1.7011989113589625E-2</v>
      </c>
    </row>
    <row r="399" spans="1:9">
      <c r="C399" s="24"/>
      <c r="D399" s="34" t="s">
        <v>226</v>
      </c>
      <c r="H399" s="23">
        <f>B536</f>
        <v>7.6993455318596804E-5</v>
      </c>
    </row>
    <row r="400" spans="1:9" s="28" customFormat="1">
      <c r="A400" s="28" t="s">
        <v>270</v>
      </c>
      <c r="E400" s="28">
        <f>E53</f>
        <v>80.900000000000006</v>
      </c>
      <c r="F400" s="28">
        <f>E400*(365.25/7)</f>
        <v>4221.2464285714286</v>
      </c>
      <c r="H400" s="29"/>
      <c r="I400" s="28">
        <f>SUM(I364,I371,I373,I377,I387,I391)</f>
        <v>0.29944864491013345</v>
      </c>
    </row>
    <row r="401" spans="1:9">
      <c r="C401" s="24"/>
      <c r="D401" s="24"/>
      <c r="F401" s="24"/>
    </row>
    <row r="402" spans="1:9" s="24" customFormat="1">
      <c r="A402" s="24" t="s">
        <v>62</v>
      </c>
      <c r="H402" s="25"/>
    </row>
    <row r="403" spans="1:9" s="24" customFormat="1">
      <c r="B403" s="24" t="s">
        <v>63</v>
      </c>
      <c r="E403" s="24">
        <f>E61</f>
        <v>57.9</v>
      </c>
      <c r="F403" s="24">
        <f>E403*(365.25/7)</f>
        <v>3021.139285714286</v>
      </c>
      <c r="G403" s="24">
        <v>0.9659574468085107</v>
      </c>
      <c r="H403" s="25"/>
      <c r="I403" s="24">
        <f>F403*H408</f>
        <v>0.11647319412159121</v>
      </c>
    </row>
    <row r="404" spans="1:9">
      <c r="C404" s="24" t="s">
        <v>271</v>
      </c>
      <c r="D404" s="24"/>
      <c r="E404" s="19">
        <f>G404*E403</f>
        <v>53.300851063829789</v>
      </c>
      <c r="F404" s="19">
        <f>E404*(365.25/7)</f>
        <v>2781.1622644376903</v>
      </c>
      <c r="G404" s="19">
        <v>0.92056737588652493</v>
      </c>
    </row>
    <row r="405" spans="1:9">
      <c r="C405" s="24" t="s">
        <v>272</v>
      </c>
      <c r="D405" s="24"/>
      <c r="E405" s="19">
        <f>G405*E403</f>
        <v>2.6280851063829789</v>
      </c>
      <c r="F405" s="19">
        <f>E405*(365.25/7)</f>
        <v>137.12972644376902</v>
      </c>
      <c r="G405" s="19">
        <v>4.5390070921985819E-2</v>
      </c>
    </row>
    <row r="406" spans="1:9">
      <c r="C406" s="24" t="s">
        <v>273</v>
      </c>
      <c r="D406" s="24"/>
      <c r="E406" s="19" t="s">
        <v>105</v>
      </c>
      <c r="F406" s="19" t="e">
        <f>E406*(365.25/7)</f>
        <v>#VALUE!</v>
      </c>
      <c r="G406" s="19">
        <v>3.40425531914893E-2</v>
      </c>
    </row>
    <row r="407" spans="1:9">
      <c r="C407" s="24" t="s">
        <v>274</v>
      </c>
      <c r="D407" s="24"/>
      <c r="E407" s="19">
        <f>G407*E403</f>
        <v>1.8068085106382981</v>
      </c>
      <c r="F407" s="19">
        <f>E407*(365.25/7)</f>
        <v>94.276686930091202</v>
      </c>
      <c r="G407" s="19">
        <v>3.1205673758865252E-2</v>
      </c>
    </row>
    <row r="408" spans="1:9">
      <c r="C408" s="24"/>
      <c r="D408" s="34" t="s">
        <v>264</v>
      </c>
      <c r="H408" s="23">
        <f>B523</f>
        <v>3.8552738919501202E-5</v>
      </c>
    </row>
    <row r="409" spans="1:9" s="24" customFormat="1">
      <c r="B409" s="24" t="s">
        <v>64</v>
      </c>
      <c r="E409" s="24">
        <f>E62</f>
        <v>8.6999999999999993</v>
      </c>
      <c r="F409" s="24">
        <f>E409*(365.25/7)</f>
        <v>453.95357142857142</v>
      </c>
      <c r="G409" s="24">
        <v>1</v>
      </c>
      <c r="H409" s="25"/>
      <c r="I409" s="24">
        <f>F409*H411</f>
        <v>1.7501153520860853E-2</v>
      </c>
    </row>
    <row r="410" spans="1:9">
      <c r="C410" s="24" t="s">
        <v>64</v>
      </c>
      <c r="D410" s="24"/>
      <c r="E410" s="19">
        <f>G410*E409</f>
        <v>8.6999999999999993</v>
      </c>
      <c r="F410" s="19">
        <f>E410*(365.25/7)</f>
        <v>453.95357142857142</v>
      </c>
      <c r="G410" s="19">
        <v>1</v>
      </c>
    </row>
    <row r="411" spans="1:9">
      <c r="C411" s="24"/>
      <c r="D411" s="34" t="s">
        <v>264</v>
      </c>
      <c r="H411" s="23">
        <f>B523</f>
        <v>3.8552738919501202E-5</v>
      </c>
    </row>
    <row r="412" spans="1:9" s="24" customFormat="1">
      <c r="B412" s="24" t="s">
        <v>65</v>
      </c>
      <c r="E412" s="24">
        <f>E63</f>
        <v>2.1</v>
      </c>
      <c r="F412" s="24">
        <f>E412*(365.25/7)</f>
        <v>109.575</v>
      </c>
      <c r="G412" s="24">
        <v>1</v>
      </c>
      <c r="H412" s="25"/>
      <c r="I412" s="24">
        <f>0</f>
        <v>0</v>
      </c>
    </row>
    <row r="413" spans="1:9">
      <c r="C413" s="24" t="s">
        <v>65</v>
      </c>
      <c r="D413" s="24"/>
      <c r="E413" s="19">
        <f>G413*E412</f>
        <v>2.1</v>
      </c>
      <c r="F413" s="19">
        <f>E413*(365.25/7)</f>
        <v>109.575</v>
      </c>
      <c r="G413" s="19">
        <v>1</v>
      </c>
    </row>
    <row r="414" spans="1:9" s="24" customFormat="1">
      <c r="B414" s="24" t="s">
        <v>66</v>
      </c>
      <c r="E414" s="24">
        <f>E424-SUM(E418,E412,E409,E403)</f>
        <v>0.5</v>
      </c>
      <c r="F414" s="24">
        <f>E414*(365.25/7)</f>
        <v>26.089285714285715</v>
      </c>
      <c r="G414" s="24">
        <v>1</v>
      </c>
      <c r="H414" s="25"/>
      <c r="I414" s="24">
        <f>F414*AVERAGE(H416:H417)</f>
        <v>3.0128431772669987E-3</v>
      </c>
    </row>
    <row r="415" spans="1:9">
      <c r="C415" s="24" t="s">
        <v>66</v>
      </c>
      <c r="D415" s="24"/>
      <c r="E415" s="19">
        <f>G415*E414</f>
        <v>0.5</v>
      </c>
      <c r="F415" s="19">
        <f>E415*(365.25/7)</f>
        <v>26.089285714285715</v>
      </c>
      <c r="G415" s="19">
        <v>1</v>
      </c>
    </row>
    <row r="416" spans="1:9">
      <c r="C416" s="24"/>
      <c r="D416" s="1" t="s">
        <v>144</v>
      </c>
      <c r="H416" s="23">
        <f>B541</f>
        <v>1.5141898909884401E-4</v>
      </c>
    </row>
    <row r="417" spans="1:12">
      <c r="C417" s="24"/>
      <c r="D417" s="1" t="s">
        <v>275</v>
      </c>
      <c r="H417" s="23">
        <f>B542</f>
        <v>7.9545032703964901E-5</v>
      </c>
    </row>
    <row r="418" spans="1:12" s="24" customFormat="1">
      <c r="B418" s="24" t="s">
        <v>67</v>
      </c>
      <c r="E418" s="24">
        <f>E65</f>
        <v>5.3</v>
      </c>
      <c r="F418" s="24">
        <f>E418*(365.25/7)</f>
        <v>276.54642857142858</v>
      </c>
      <c r="G418" s="24">
        <v>1</v>
      </c>
      <c r="H418" s="25"/>
      <c r="I418" s="24">
        <f>F418*AVERAGE(H420:H422)</f>
        <v>0.19670344857445626</v>
      </c>
    </row>
    <row r="419" spans="1:12">
      <c r="C419" s="24" t="s">
        <v>67</v>
      </c>
      <c r="D419" s="24"/>
      <c r="E419" s="19">
        <f>G419*E418</f>
        <v>5.3</v>
      </c>
      <c r="F419" s="19">
        <f>E419*(365.25/7)</f>
        <v>276.54642857142858</v>
      </c>
      <c r="G419" s="19">
        <v>1</v>
      </c>
    </row>
    <row r="420" spans="1:12">
      <c r="C420" s="24"/>
      <c r="D420" s="3" t="s">
        <v>224</v>
      </c>
      <c r="H420" s="23">
        <f>B552</f>
        <v>7.83164098367817E-5</v>
      </c>
    </row>
    <row r="421" spans="1:12">
      <c r="C421" s="24"/>
      <c r="D421" s="31" t="s">
        <v>193</v>
      </c>
      <c r="H421" s="23">
        <f>B511</f>
        <v>1.8306230266686399E-3</v>
      </c>
    </row>
    <row r="422" spans="1:12">
      <c r="C422" s="24"/>
      <c r="D422" s="27" t="s">
        <v>276</v>
      </c>
      <c r="F422" s="24"/>
      <c r="H422" s="23">
        <f>B510</f>
        <v>2.2491688835017299E-4</v>
      </c>
    </row>
    <row r="423" spans="1:12">
      <c r="C423" s="24"/>
      <c r="D423" s="24"/>
    </row>
    <row r="424" spans="1:12" s="28" customFormat="1">
      <c r="A424" s="28" t="s">
        <v>277</v>
      </c>
      <c r="E424" s="28">
        <f>E60</f>
        <v>74.5</v>
      </c>
      <c r="F424" s="28">
        <f>E424*(365.25/7)</f>
        <v>3887.3035714285716</v>
      </c>
      <c r="H424" s="29"/>
      <c r="I424" s="28">
        <f>SUM(I403,I409,I412,I414,I418)</f>
        <v>0.33369063939417531</v>
      </c>
    </row>
    <row r="425" spans="1:12">
      <c r="F425" s="24"/>
    </row>
    <row r="426" spans="1:12" s="28" customFormat="1">
      <c r="A426" s="28" t="s">
        <v>278</v>
      </c>
      <c r="E426" s="28">
        <v>0</v>
      </c>
      <c r="F426" s="28">
        <f>E426*(365.25/7)</f>
        <v>0</v>
      </c>
      <c r="H426" s="29"/>
      <c r="I426" s="28">
        <f>0</f>
        <v>0</v>
      </c>
    </row>
    <row r="427" spans="1:12">
      <c r="F427" s="24"/>
    </row>
    <row r="428" spans="1:12" s="28" customFormat="1">
      <c r="A428" s="28" t="s">
        <v>279</v>
      </c>
      <c r="E428" s="28">
        <f>E3</f>
        <v>828</v>
      </c>
      <c r="F428" s="28">
        <f>E428*(365.25/7)</f>
        <v>43203.857142857145</v>
      </c>
      <c r="H428" s="29"/>
      <c r="I428" s="37">
        <f>SUM(I424,I400,I361,I346,I301,I289,I251,I234,I200,I154,I135,I122)</f>
        <v>17.856108419375211</v>
      </c>
    </row>
    <row r="431" spans="1:12" s="40" customFormat="1">
      <c r="A431" s="24" t="s">
        <v>280</v>
      </c>
      <c r="B431" s="24" t="s">
        <v>371</v>
      </c>
      <c r="C431" s="24" t="s">
        <v>296</v>
      </c>
      <c r="D431" s="19"/>
      <c r="E431" s="19"/>
      <c r="F431" s="19"/>
      <c r="G431" s="19"/>
      <c r="H431" s="23"/>
      <c r="I431" s="19"/>
      <c r="J431" s="19"/>
      <c r="K431" s="19"/>
      <c r="L431" s="19"/>
    </row>
    <row r="432" spans="1:12" s="40" customFormat="1">
      <c r="A432" s="24" t="s">
        <v>282</v>
      </c>
      <c r="B432" s="19">
        <f>I122</f>
        <v>5.581270139418212</v>
      </c>
      <c r="C432" s="19">
        <v>6.2886743059876515</v>
      </c>
      <c r="D432" s="19"/>
      <c r="E432" s="19"/>
      <c r="F432" s="19"/>
      <c r="G432" s="19"/>
      <c r="H432" s="23"/>
      <c r="I432" s="19"/>
      <c r="J432" s="19"/>
      <c r="K432" s="19"/>
      <c r="L432" s="19"/>
    </row>
    <row r="433" spans="1:12" s="40" customFormat="1">
      <c r="A433" s="24" t="s">
        <v>283</v>
      </c>
      <c r="B433" s="19">
        <f>I135</f>
        <v>0.3551204259655612</v>
      </c>
      <c r="C433" s="19">
        <v>0.47695342000370855</v>
      </c>
      <c r="D433" s="19"/>
      <c r="E433" s="19"/>
      <c r="F433" s="19"/>
      <c r="G433" s="19"/>
      <c r="H433" s="23"/>
      <c r="I433" s="19"/>
      <c r="J433" s="19"/>
      <c r="K433" s="19"/>
      <c r="L433" s="19"/>
    </row>
    <row r="434" spans="1:12" s="40" customFormat="1">
      <c r="A434" s="24" t="s">
        <v>284</v>
      </c>
      <c r="B434" s="19">
        <f>I154</f>
        <v>0.35370516091860921</v>
      </c>
      <c r="C434" s="19">
        <v>1.0573878879794114</v>
      </c>
      <c r="D434" s="19"/>
      <c r="E434" s="19"/>
      <c r="F434" s="19"/>
      <c r="G434" s="19"/>
      <c r="H434" s="23"/>
      <c r="I434" s="19"/>
      <c r="J434" s="19"/>
      <c r="K434" s="19"/>
      <c r="L434" s="19"/>
    </row>
    <row r="435" spans="1:12" s="40" customFormat="1">
      <c r="A435" s="24" t="s">
        <v>285</v>
      </c>
      <c r="B435" s="19">
        <f>I200</f>
        <v>4.3704920871257835</v>
      </c>
      <c r="C435" s="19">
        <v>4.6912706630914327</v>
      </c>
      <c r="D435" s="19"/>
      <c r="E435" s="19"/>
      <c r="F435" s="19"/>
      <c r="G435" s="19"/>
      <c r="H435" s="23"/>
      <c r="I435" s="19"/>
      <c r="J435" s="19"/>
      <c r="K435" s="19"/>
      <c r="L435" s="19"/>
    </row>
    <row r="436" spans="1:12" s="40" customFormat="1">
      <c r="A436" s="24" t="s">
        <v>286</v>
      </c>
      <c r="B436" s="19">
        <f>I234</f>
        <v>0.48268124606250334</v>
      </c>
      <c r="C436" s="19">
        <v>0.76488209601336243</v>
      </c>
      <c r="D436" s="19"/>
      <c r="E436" s="19"/>
      <c r="F436" s="19"/>
      <c r="G436" s="19"/>
      <c r="H436" s="23"/>
      <c r="I436" s="19"/>
      <c r="J436" s="19"/>
      <c r="K436" s="19"/>
      <c r="L436" s="19"/>
    </row>
    <row r="437" spans="1:12" s="40" customFormat="1">
      <c r="A437" s="24" t="s">
        <v>287</v>
      </c>
      <c r="B437" s="19">
        <f>I251</f>
        <v>0.12516109094623701</v>
      </c>
      <c r="C437" s="19">
        <v>0.12964111787169974</v>
      </c>
      <c r="D437" s="19"/>
      <c r="E437" s="19"/>
      <c r="F437" s="19"/>
      <c r="G437" s="19"/>
      <c r="H437" s="23"/>
      <c r="I437" s="19"/>
      <c r="J437" s="19"/>
      <c r="K437" s="19"/>
      <c r="L437" s="19"/>
    </row>
    <row r="438" spans="1:12" s="40" customFormat="1">
      <c r="A438" s="24" t="s">
        <v>288</v>
      </c>
      <c r="B438" s="19">
        <f>I289</f>
        <v>4.9915340353148983</v>
      </c>
      <c r="C438" s="19">
        <v>5.3098370841474249</v>
      </c>
      <c r="D438" s="19"/>
      <c r="E438" s="19"/>
      <c r="F438" s="24"/>
      <c r="G438" s="41"/>
      <c r="H438" s="23"/>
      <c r="I438" s="19"/>
      <c r="J438" s="19"/>
      <c r="K438" s="19"/>
      <c r="L438" s="19"/>
    </row>
    <row r="439" spans="1:12" s="40" customFormat="1">
      <c r="A439" s="24" t="s">
        <v>290</v>
      </c>
      <c r="B439" s="19">
        <f>I301</f>
        <v>8.5144077505624763E-2</v>
      </c>
      <c r="C439" s="19">
        <v>9.1876635640713952E-2</v>
      </c>
      <c r="D439" s="19"/>
      <c r="E439" s="19"/>
      <c r="F439" s="19"/>
      <c r="G439" s="19"/>
      <c r="H439" s="23"/>
      <c r="I439" s="19"/>
      <c r="J439" s="19"/>
      <c r="K439" s="19"/>
      <c r="L439" s="19"/>
    </row>
    <row r="440" spans="1:12" s="40" customFormat="1">
      <c r="A440" s="24" t="s">
        <v>291</v>
      </c>
      <c r="B440" s="40">
        <f>I346</f>
        <v>0.8778608718134735</v>
      </c>
      <c r="C440" s="19">
        <v>0.96542231057705852</v>
      </c>
      <c r="D440" s="19"/>
      <c r="E440" s="19"/>
      <c r="F440" s="19"/>
      <c r="G440" s="19"/>
      <c r="H440" s="23"/>
      <c r="I440" s="19"/>
      <c r="J440" s="19"/>
      <c r="K440" s="19"/>
      <c r="L440" s="19"/>
    </row>
    <row r="441" spans="1:12" s="40" customFormat="1">
      <c r="A441" s="24" t="s">
        <v>292</v>
      </c>
      <c r="B441" s="40">
        <f>I361</f>
        <v>0</v>
      </c>
      <c r="C441" s="19">
        <v>0</v>
      </c>
      <c r="D441" s="19"/>
      <c r="E441" s="19"/>
      <c r="F441" s="19"/>
      <c r="G441" s="19"/>
      <c r="H441" s="23"/>
      <c r="I441" s="19"/>
      <c r="J441" s="19"/>
      <c r="K441" s="19"/>
      <c r="L441" s="19"/>
    </row>
    <row r="442" spans="1:12" s="40" customFormat="1">
      <c r="A442" s="24" t="s">
        <v>293</v>
      </c>
      <c r="B442" s="19">
        <f>I400</f>
        <v>0.29944864491013345</v>
      </c>
      <c r="C442" s="19">
        <v>0.33607349339647852</v>
      </c>
      <c r="D442" s="19"/>
      <c r="E442" s="19"/>
      <c r="F442" s="19"/>
      <c r="G442" s="19"/>
      <c r="H442" s="23"/>
      <c r="I442" s="19"/>
      <c r="J442" s="19"/>
      <c r="K442" s="19"/>
      <c r="L442" s="19"/>
    </row>
    <row r="443" spans="1:12" s="40" customFormat="1">
      <c r="A443" s="24" t="s">
        <v>294</v>
      </c>
      <c r="B443" s="19">
        <f>I424</f>
        <v>0.33369063939417531</v>
      </c>
      <c r="C443" s="19">
        <v>0.44752421922903396</v>
      </c>
      <c r="D443" s="19"/>
      <c r="E443" s="19"/>
      <c r="F443" s="19"/>
      <c r="G443" s="19"/>
      <c r="H443" s="23"/>
      <c r="I443" s="19"/>
      <c r="J443" s="19"/>
      <c r="K443" s="19"/>
      <c r="L443" s="19"/>
    </row>
    <row r="444" spans="1:12" s="40" customFormat="1">
      <c r="A444" s="24" t="s">
        <v>295</v>
      </c>
      <c r="B444" s="24">
        <f>SUM(B432:B443)</f>
        <v>17.856108419375211</v>
      </c>
      <c r="C444" s="24">
        <v>20.559543233937976</v>
      </c>
      <c r="D444" s="19"/>
      <c r="E444" s="19"/>
      <c r="F444" s="19"/>
      <c r="G444" s="19"/>
      <c r="H444" s="23"/>
      <c r="I444" s="19"/>
      <c r="J444" s="19"/>
      <c r="K444" s="19"/>
      <c r="L444" s="19"/>
    </row>
    <row r="450" spans="1:2">
      <c r="A450" s="42" t="s">
        <v>317</v>
      </c>
      <c r="B450" s="41"/>
    </row>
    <row r="451" spans="1:2">
      <c r="A451" s="42" t="s">
        <v>318</v>
      </c>
      <c r="B451" s="41" t="s">
        <v>319</v>
      </c>
    </row>
    <row r="452" spans="1:2" ht="15">
      <c r="A452" s="43" t="s">
        <v>81</v>
      </c>
      <c r="B452" s="90">
        <v>2.09658137894879E-3</v>
      </c>
    </row>
    <row r="453" spans="1:2" ht="15">
      <c r="A453" s="43" t="s">
        <v>85</v>
      </c>
      <c r="B453" s="91">
        <v>3.4850447505856098E-3</v>
      </c>
    </row>
    <row r="454" spans="1:2" ht="15">
      <c r="A454" s="43" t="s">
        <v>93</v>
      </c>
      <c r="B454" s="91">
        <v>2.9799597648393701E-3</v>
      </c>
    </row>
    <row r="455" spans="1:2" ht="15">
      <c r="A455" s="43" t="s">
        <v>86</v>
      </c>
      <c r="B455" s="91">
        <v>4.2646215314859999E-4</v>
      </c>
    </row>
    <row r="456" spans="1:2" ht="15">
      <c r="A456" s="43" t="s">
        <v>320</v>
      </c>
      <c r="B456" s="91">
        <v>3.16221760814616E-4</v>
      </c>
    </row>
    <row r="457" spans="1:2" ht="15">
      <c r="A457" s="43" t="s">
        <v>89</v>
      </c>
      <c r="B457" s="91">
        <v>6.0573063602221001E-4</v>
      </c>
    </row>
    <row r="458" spans="1:2" ht="15">
      <c r="A458" s="43" t="s">
        <v>321</v>
      </c>
      <c r="B458" s="91">
        <v>3.5003863958942E-4</v>
      </c>
    </row>
    <row r="459" spans="1:2" ht="15">
      <c r="A459" s="43" t="s">
        <v>152</v>
      </c>
      <c r="B459" s="91">
        <v>2.8212241306802699E-4</v>
      </c>
    </row>
    <row r="460" spans="1:2" ht="15">
      <c r="A460" s="43" t="s">
        <v>322</v>
      </c>
      <c r="B460" s="91">
        <v>1.6379629463826999E-4</v>
      </c>
    </row>
    <row r="461" spans="1:2" ht="15">
      <c r="A461" s="43" t="s">
        <v>323</v>
      </c>
      <c r="B461" s="91">
        <v>3.04128858030873E-4</v>
      </c>
    </row>
    <row r="462" spans="1:2" ht="15">
      <c r="A462" s="43" t="s">
        <v>324</v>
      </c>
      <c r="B462" s="91">
        <v>2.1426823891906201E-4</v>
      </c>
    </row>
    <row r="463" spans="1:2" ht="15">
      <c r="A463" s="43" t="s">
        <v>87</v>
      </c>
      <c r="B463" s="91">
        <v>2.5044528042333499E-3</v>
      </c>
    </row>
    <row r="464" spans="1:2" ht="15">
      <c r="A464" s="43" t="s">
        <v>90</v>
      </c>
      <c r="B464" s="91">
        <v>3.7284776082494302E-4</v>
      </c>
    </row>
    <row r="465" spans="1:2" ht="15">
      <c r="A465" s="43" t="s">
        <v>94</v>
      </c>
      <c r="B465" s="91">
        <v>1.7835862330489701E-3</v>
      </c>
    </row>
    <row r="466" spans="1:2" ht="15">
      <c r="A466" s="43" t="s">
        <v>82</v>
      </c>
      <c r="B466" s="91">
        <v>4.00513731321467E-4</v>
      </c>
    </row>
    <row r="467" spans="1:2" ht="15">
      <c r="A467" s="43" t="s">
        <v>101</v>
      </c>
      <c r="B467" s="91">
        <v>3.0795779023961499E-4</v>
      </c>
    </row>
    <row r="468" spans="1:2" ht="15">
      <c r="A468" s="43" t="s">
        <v>125</v>
      </c>
      <c r="B468" s="91">
        <v>2.5698777452277098E-4</v>
      </c>
    </row>
    <row r="469" spans="1:2" ht="15">
      <c r="A469" s="43" t="s">
        <v>126</v>
      </c>
      <c r="B469" s="91">
        <v>2.3781103369882801E-4</v>
      </c>
    </row>
    <row r="470" spans="1:2" ht="15">
      <c r="A470" s="43" t="s">
        <v>134</v>
      </c>
      <c r="B470" s="91">
        <v>2.8510464047079402E-4</v>
      </c>
    </row>
    <row r="471" spans="1:2" ht="15">
      <c r="A471" s="43" t="s">
        <v>234</v>
      </c>
      <c r="B471" s="91">
        <v>4.2429469718917702E-4</v>
      </c>
    </row>
    <row r="472" spans="1:2" ht="15">
      <c r="A472" s="43" t="s">
        <v>325</v>
      </c>
      <c r="B472" s="91">
        <v>2.3537496975131701E-4</v>
      </c>
    </row>
    <row r="473" spans="1:2" ht="15">
      <c r="A473" s="43" t="s">
        <v>154</v>
      </c>
      <c r="B473" s="91">
        <v>2.2101685648552401E-4</v>
      </c>
    </row>
    <row r="474" spans="1:2" ht="15">
      <c r="A474" s="43" t="s">
        <v>326</v>
      </c>
      <c r="B474" s="91">
        <v>1.30914005197196E-3</v>
      </c>
    </row>
    <row r="475" spans="1:2" ht="15">
      <c r="A475" s="43" t="s">
        <v>219</v>
      </c>
      <c r="B475" s="91">
        <v>4.5210121164281699E-4</v>
      </c>
    </row>
    <row r="476" spans="1:2" ht="15">
      <c r="A476" s="43" t="s">
        <v>173</v>
      </c>
      <c r="B476" s="91">
        <v>1.8093957755303699E-4</v>
      </c>
    </row>
    <row r="477" spans="1:2" ht="15">
      <c r="A477" s="43" t="s">
        <v>327</v>
      </c>
      <c r="B477" s="91">
        <v>2.0134941272049499E-4</v>
      </c>
    </row>
    <row r="478" spans="1:2" ht="15">
      <c r="A478" s="43" t="s">
        <v>133</v>
      </c>
      <c r="B478" s="91">
        <v>8.8192919598841597E-4</v>
      </c>
    </row>
    <row r="479" spans="1:2" ht="15">
      <c r="A479" s="43" t="s">
        <v>132</v>
      </c>
      <c r="B479" s="91">
        <v>1.4906108433209899E-3</v>
      </c>
    </row>
    <row r="480" spans="1:2" ht="15">
      <c r="A480" s="43" t="s">
        <v>328</v>
      </c>
      <c r="B480" s="91">
        <v>3.0278544086953703E-4</v>
      </c>
    </row>
    <row r="481" spans="1:2" ht="15">
      <c r="A481" s="43" t="s">
        <v>190</v>
      </c>
      <c r="B481" s="91">
        <v>1.3813185493773399E-4</v>
      </c>
    </row>
    <row r="482" spans="1:2" ht="15">
      <c r="A482" s="43" t="s">
        <v>165</v>
      </c>
      <c r="B482" s="91">
        <v>1.86179289206548E-4</v>
      </c>
    </row>
    <row r="483" spans="1:2" ht="15">
      <c r="A483" s="43" t="s">
        <v>329</v>
      </c>
      <c r="B483" s="91">
        <v>1.8017414594200101E-4</v>
      </c>
    </row>
    <row r="484" spans="1:2" ht="15">
      <c r="A484" s="43" t="s">
        <v>160</v>
      </c>
      <c r="B484" s="91">
        <v>2.2020865411952401E-4</v>
      </c>
    </row>
    <row r="485" spans="1:2" ht="15">
      <c r="A485" s="43" t="s">
        <v>169</v>
      </c>
      <c r="B485" s="91">
        <v>1.7500427887998099E-4</v>
      </c>
    </row>
    <row r="486" spans="1:2" ht="15">
      <c r="A486" s="43" t="s">
        <v>330</v>
      </c>
      <c r="B486" s="91">
        <v>1.8557883342110301E-3</v>
      </c>
    </row>
    <row r="487" spans="1:2" ht="15">
      <c r="A487" s="43" t="s">
        <v>331</v>
      </c>
      <c r="B487" s="91">
        <v>4.6957452757937602E-4</v>
      </c>
    </row>
    <row r="488" spans="1:2" ht="15">
      <c r="A488" s="43" t="s">
        <v>150</v>
      </c>
      <c r="B488" s="91">
        <v>7.1131771111942403E-4</v>
      </c>
    </row>
    <row r="489" spans="1:2" ht="15">
      <c r="A489" s="43" t="s">
        <v>140</v>
      </c>
      <c r="B489" s="91">
        <v>1.3332638599674901E-4</v>
      </c>
    </row>
    <row r="490" spans="1:2" ht="15">
      <c r="A490" s="43" t="s">
        <v>332</v>
      </c>
      <c r="B490" s="91">
        <v>1.0116936822471401E-4</v>
      </c>
    </row>
    <row r="491" spans="1:2" ht="15">
      <c r="A491" s="43" t="s">
        <v>142</v>
      </c>
      <c r="B491" s="91">
        <v>1.7607081978696001E-4</v>
      </c>
    </row>
    <row r="492" spans="1:2" ht="15">
      <c r="A492" s="43" t="s">
        <v>333</v>
      </c>
      <c r="B492" s="91">
        <v>1.9291367456093599E-4</v>
      </c>
    </row>
    <row r="493" spans="1:2" ht="15">
      <c r="A493" s="43" t="s">
        <v>334</v>
      </c>
      <c r="B493" s="91">
        <v>2.46015738968244E-4</v>
      </c>
    </row>
    <row r="494" spans="1:2" ht="15">
      <c r="A494" s="43" t="s">
        <v>335</v>
      </c>
      <c r="B494" s="91">
        <v>2.29829646255223E-4</v>
      </c>
    </row>
    <row r="495" spans="1:2" ht="15">
      <c r="A495" s="43" t="s">
        <v>336</v>
      </c>
      <c r="B495" s="91">
        <v>1.62547995106097E-4</v>
      </c>
    </row>
    <row r="496" spans="1:2" ht="15">
      <c r="A496" s="43" t="s">
        <v>337</v>
      </c>
      <c r="B496" s="91">
        <v>2.7071423837634701E-4</v>
      </c>
    </row>
    <row r="497" spans="1:2" ht="15">
      <c r="A497" s="43" t="s">
        <v>338</v>
      </c>
      <c r="B497" s="91">
        <v>1.2407575891945901E-4</v>
      </c>
    </row>
    <row r="498" spans="1:2" ht="15">
      <c r="A498" s="43" t="s">
        <v>339</v>
      </c>
      <c r="B498" s="91">
        <v>1.2931837656743301E-4</v>
      </c>
    </row>
    <row r="499" spans="1:2" ht="15">
      <c r="A499" s="43" t="s">
        <v>340</v>
      </c>
      <c r="B499" s="91">
        <v>3.09303029126747E-4</v>
      </c>
    </row>
    <row r="500" spans="1:2" ht="15">
      <c r="A500" s="43" t="s">
        <v>341</v>
      </c>
      <c r="B500" s="91">
        <v>1.62564390405725E-4</v>
      </c>
    </row>
    <row r="501" spans="1:2" ht="15">
      <c r="A501" s="43" t="s">
        <v>342</v>
      </c>
      <c r="B501" s="92">
        <v>7.8670160806019004E-5</v>
      </c>
    </row>
    <row r="502" spans="1:2" ht="15">
      <c r="A502" s="43" t="s">
        <v>343</v>
      </c>
      <c r="B502" s="91">
        <v>1.17793071161874E-4</v>
      </c>
    </row>
    <row r="503" spans="1:2" ht="15">
      <c r="A503" s="43" t="s">
        <v>344</v>
      </c>
      <c r="B503" s="91">
        <v>2.27005718216138E-4</v>
      </c>
    </row>
    <row r="504" spans="1:2" ht="15">
      <c r="A504" s="43" t="s">
        <v>345</v>
      </c>
      <c r="B504" s="91">
        <v>1.8818123862125E-4</v>
      </c>
    </row>
    <row r="505" spans="1:2" ht="15">
      <c r="A505" s="43" t="s">
        <v>346</v>
      </c>
      <c r="B505" s="91">
        <v>1.2076781190005101E-4</v>
      </c>
    </row>
    <row r="506" spans="1:2" ht="15">
      <c r="A506" s="43" t="s">
        <v>347</v>
      </c>
      <c r="B506" s="91">
        <v>1.32832562396352E-4</v>
      </c>
    </row>
    <row r="507" spans="1:2" ht="15">
      <c r="A507" s="43" t="s">
        <v>348</v>
      </c>
      <c r="B507" s="91">
        <v>1.05678258238894E-4</v>
      </c>
    </row>
    <row r="508" spans="1:2" ht="15">
      <c r="A508" s="43" t="s">
        <v>349</v>
      </c>
      <c r="B508" s="91">
        <v>1.4974191786024601E-4</v>
      </c>
    </row>
    <row r="509" spans="1:2" ht="15">
      <c r="A509" s="43" t="s">
        <v>235</v>
      </c>
      <c r="B509" s="91">
        <v>2.0087820690045899E-4</v>
      </c>
    </row>
    <row r="510" spans="1:2" ht="15">
      <c r="A510" s="43" t="s">
        <v>276</v>
      </c>
      <c r="B510" s="91">
        <v>2.2491688835017299E-4</v>
      </c>
    </row>
    <row r="511" spans="1:2" ht="15">
      <c r="A511" s="43" t="s">
        <v>193</v>
      </c>
      <c r="B511" s="91">
        <v>1.8306230266686399E-3</v>
      </c>
    </row>
    <row r="512" spans="1:2" ht="15">
      <c r="A512" s="43" t="s">
        <v>199</v>
      </c>
      <c r="B512" s="91">
        <v>1.6680799960183501E-3</v>
      </c>
    </row>
    <row r="513" spans="1:2" ht="15">
      <c r="A513" s="43" t="s">
        <v>205</v>
      </c>
      <c r="B513" s="91">
        <v>5.3891618042085205E-4</v>
      </c>
    </row>
    <row r="514" spans="1:2" ht="15">
      <c r="A514" s="43" t="s">
        <v>202</v>
      </c>
      <c r="B514" s="91">
        <v>8.3159559526369898E-4</v>
      </c>
    </row>
    <row r="515" spans="1:2" ht="15">
      <c r="A515" s="43" t="s">
        <v>209</v>
      </c>
      <c r="B515" s="91">
        <v>2.26035207111457E-4</v>
      </c>
    </row>
    <row r="516" spans="1:2" ht="15">
      <c r="A516" s="43" t="s">
        <v>197</v>
      </c>
      <c r="B516" s="91">
        <v>2.3167452901759201E-4</v>
      </c>
    </row>
    <row r="517" spans="1:2" ht="15">
      <c r="A517" s="43" t="s">
        <v>350</v>
      </c>
      <c r="B517" s="91">
        <v>1.80454518887764E-4</v>
      </c>
    </row>
    <row r="518" spans="1:2" ht="15">
      <c r="A518" s="43" t="s">
        <v>351</v>
      </c>
      <c r="B518" s="91">
        <v>2.3157387235891999E-4</v>
      </c>
    </row>
    <row r="519" spans="1:2" ht="15">
      <c r="A519" s="43" t="s">
        <v>352</v>
      </c>
      <c r="B519" s="92">
        <v>8.7320379796792293E-5</v>
      </c>
    </row>
    <row r="520" spans="1:2" ht="15">
      <c r="A520" s="43" t="s">
        <v>353</v>
      </c>
      <c r="B520" s="92">
        <v>7.0953489403808898E-5</v>
      </c>
    </row>
    <row r="521" spans="1:2" ht="15">
      <c r="A521" s="43" t="s">
        <v>354</v>
      </c>
      <c r="B521" s="92">
        <v>4.4616305779983597E-5</v>
      </c>
    </row>
    <row r="522" spans="1:2" ht="15">
      <c r="A522" s="43" t="s">
        <v>355</v>
      </c>
      <c r="B522" s="92">
        <v>4.9210417362855903E-5</v>
      </c>
    </row>
    <row r="523" spans="1:2" ht="15">
      <c r="A523" s="43" t="s">
        <v>356</v>
      </c>
      <c r="B523" s="92">
        <v>3.8552738919501202E-5</v>
      </c>
    </row>
    <row r="524" spans="1:2" ht="15">
      <c r="A524" s="43" t="s">
        <v>253</v>
      </c>
      <c r="B524" s="92">
        <v>3.9600548710655201E-5</v>
      </c>
    </row>
    <row r="525" spans="1:2" ht="15">
      <c r="A525" s="43" t="s">
        <v>260</v>
      </c>
      <c r="B525" s="92">
        <v>4.1325676819056998E-5</v>
      </c>
    </row>
    <row r="526" spans="1:2" ht="15">
      <c r="A526" s="43" t="s">
        <v>357</v>
      </c>
      <c r="B526" s="92">
        <v>9.7014250865267798E-5</v>
      </c>
    </row>
    <row r="527" spans="1:2" ht="15">
      <c r="A527" s="43" t="s">
        <v>358</v>
      </c>
      <c r="B527" s="92">
        <v>5.0835037406928897E-5</v>
      </c>
    </row>
    <row r="528" spans="1:2" ht="15">
      <c r="A528" s="43" t="s">
        <v>167</v>
      </c>
      <c r="B528" s="92">
        <v>8.1150172821881203E-5</v>
      </c>
    </row>
    <row r="529" spans="1:2" ht="15">
      <c r="A529" s="43" t="s">
        <v>128</v>
      </c>
      <c r="B529" s="92">
        <v>7.7595885697333093E-5</v>
      </c>
    </row>
    <row r="530" spans="1:2" ht="15">
      <c r="A530" s="43" t="s">
        <v>359</v>
      </c>
      <c r="B530" s="91">
        <v>1.4048433605424299E-4</v>
      </c>
    </row>
    <row r="531" spans="1:2" ht="15">
      <c r="A531" s="43" t="s">
        <v>268</v>
      </c>
      <c r="B531" s="91">
        <v>1.15280506405685E-4</v>
      </c>
    </row>
    <row r="532" spans="1:2" ht="15">
      <c r="A532" s="43" t="s">
        <v>156</v>
      </c>
      <c r="B532" s="92">
        <v>5.74745177725748E-5</v>
      </c>
    </row>
    <row r="533" spans="1:2" ht="15">
      <c r="A533" s="43" t="s">
        <v>360</v>
      </c>
      <c r="B533" s="92">
        <v>9.8779584011200101E-5</v>
      </c>
    </row>
    <row r="534" spans="1:2" ht="15">
      <c r="A534" s="43" t="s">
        <v>361</v>
      </c>
      <c r="B534" s="92">
        <v>3.8801948302030302E-5</v>
      </c>
    </row>
    <row r="535" spans="1:2" ht="15">
      <c r="A535" s="43" t="s">
        <v>362</v>
      </c>
      <c r="B535" s="92">
        <v>8.8833822320444805E-5</v>
      </c>
    </row>
    <row r="536" spans="1:2" ht="15">
      <c r="A536" s="43" t="s">
        <v>226</v>
      </c>
      <c r="B536" s="92">
        <v>7.6993455318596804E-5</v>
      </c>
    </row>
    <row r="537" spans="1:2" ht="15">
      <c r="A537" s="43" t="s">
        <v>363</v>
      </c>
      <c r="B537" s="92">
        <v>5.8997807376200297E-5</v>
      </c>
    </row>
    <row r="538" spans="1:2" ht="15">
      <c r="A538" s="43" t="s">
        <v>364</v>
      </c>
      <c r="B538" s="91">
        <v>1.07390774204486E-4</v>
      </c>
    </row>
    <row r="539" spans="1:2" ht="15">
      <c r="A539" s="43" t="s">
        <v>365</v>
      </c>
      <c r="B539" s="92">
        <v>7.0315164320285304E-5</v>
      </c>
    </row>
    <row r="540" spans="1:2" ht="15">
      <c r="A540" s="43" t="s">
        <v>146</v>
      </c>
      <c r="B540" s="91">
        <v>1.07134259040347E-4</v>
      </c>
    </row>
    <row r="541" spans="1:2" ht="15">
      <c r="A541" s="43" t="s">
        <v>144</v>
      </c>
      <c r="B541" s="91">
        <v>1.5141898909884401E-4</v>
      </c>
    </row>
    <row r="542" spans="1:2" ht="15">
      <c r="A542" s="43" t="s">
        <v>275</v>
      </c>
      <c r="B542" s="92">
        <v>7.9545032703964901E-5</v>
      </c>
    </row>
    <row r="543" spans="1:2" ht="15">
      <c r="A543" s="43" t="s">
        <v>366</v>
      </c>
      <c r="B543" s="91">
        <v>1.15802135441583E-4</v>
      </c>
    </row>
    <row r="544" spans="1:2" ht="15">
      <c r="A544" s="43" t="s">
        <v>367</v>
      </c>
      <c r="B544" s="92">
        <v>6.1915790017663693E-5</v>
      </c>
    </row>
    <row r="545" spans="1:2" ht="15">
      <c r="A545" s="43" t="s">
        <v>238</v>
      </c>
      <c r="B545" s="92">
        <v>5.0201254900354902E-5</v>
      </c>
    </row>
    <row r="546" spans="1:2" ht="15">
      <c r="A546" s="43" t="s">
        <v>240</v>
      </c>
      <c r="B546" s="92">
        <v>6.5532644314399599E-5</v>
      </c>
    </row>
    <row r="547" spans="1:2" ht="15">
      <c r="A547" s="43" t="s">
        <v>242</v>
      </c>
      <c r="B547" s="91">
        <v>1.1039136985490801E-4</v>
      </c>
    </row>
    <row r="548" spans="1:2" ht="15">
      <c r="A548" s="43" t="s">
        <v>244</v>
      </c>
      <c r="B548" s="91">
        <v>1.0301268784132101E-4</v>
      </c>
    </row>
    <row r="549" spans="1:2" ht="15">
      <c r="A549" s="43" t="s">
        <v>184</v>
      </c>
      <c r="B549" s="92">
        <v>9.0255901394909502E-5</v>
      </c>
    </row>
    <row r="550" spans="1:2" ht="15">
      <c r="A550" s="43" t="s">
        <v>183</v>
      </c>
      <c r="B550" s="92">
        <v>5.1222445237656699E-5</v>
      </c>
    </row>
    <row r="551" spans="1:2" ht="15">
      <c r="A551" s="43" t="s">
        <v>368</v>
      </c>
      <c r="B551" s="92">
        <v>8.3530743180620405E-5</v>
      </c>
    </row>
    <row r="552" spans="1:2" ht="15">
      <c r="A552" s="43" t="s">
        <v>224</v>
      </c>
      <c r="B552" s="92">
        <v>7.83164098367817E-5</v>
      </c>
    </row>
    <row r="553" spans="1:2" ht="15">
      <c r="A553" s="43" t="s">
        <v>222</v>
      </c>
      <c r="B553" s="91">
        <v>1.49002041970008E-4</v>
      </c>
    </row>
    <row r="554" spans="1:2" ht="15">
      <c r="A554" s="43" t="s">
        <v>228</v>
      </c>
      <c r="B554" s="92">
        <v>5.3163499302144998E-5</v>
      </c>
    </row>
    <row r="555" spans="1:2" ht="15">
      <c r="A555" s="43" t="s">
        <v>139</v>
      </c>
      <c r="B555" s="91">
        <v>1.06648610536075E-4</v>
      </c>
    </row>
    <row r="556" spans="1:2" ht="15">
      <c r="A556" s="43" t="s">
        <v>175</v>
      </c>
      <c r="B556" s="92">
        <v>6.2867688959137197E-5</v>
      </c>
    </row>
    <row r="557" spans="1:2" ht="15">
      <c r="A557" s="43" t="s">
        <v>369</v>
      </c>
      <c r="B557" s="92">
        <v>9.8460629364659905E-5</v>
      </c>
    </row>
    <row r="558" spans="1:2">
      <c r="B558" s="94"/>
    </row>
    <row r="559" spans="1:2">
      <c r="B559" s="95"/>
    </row>
  </sheetData>
  <mergeCells count="28"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legacyDrawing r:id="rId7"/>
</worksheet>
</file>

<file path=xl/worksheets/sheet4.xml><?xml version="1.0" encoding="utf-8"?>
<worksheet xmlns="http://schemas.openxmlformats.org/spreadsheetml/2006/main" xmlns:r="http://schemas.openxmlformats.org/officeDocument/2006/relationships">
  <dimension ref="A1:L557"/>
  <sheetViews>
    <sheetView topLeftCell="A425" workbookViewId="0">
      <selection activeCell="B452" sqref="B452:B557"/>
    </sheetView>
  </sheetViews>
  <sheetFormatPr defaultRowHeight="11.25"/>
  <cols>
    <col min="1" max="1" width="25.42578125" style="24" customWidth="1"/>
    <col min="2" max="2" width="34.85546875" style="19" customWidth="1"/>
    <col min="3" max="3" width="31.7109375" style="19" customWidth="1"/>
    <col min="4" max="4" width="29" style="19" customWidth="1"/>
    <col min="5" max="6" width="28.42578125" style="19" customWidth="1"/>
    <col min="7" max="7" width="9.140625" style="19"/>
    <col min="8" max="8" width="16.7109375" style="23" customWidth="1"/>
    <col min="9" max="9" width="10.5703125" style="19" bestFit="1" customWidth="1"/>
    <col min="10" max="11" width="9.140625" style="19"/>
    <col min="12" max="12" width="9.140625" style="19" customWidth="1"/>
    <col min="13" max="16384" width="9.140625" style="19"/>
  </cols>
  <sheetData>
    <row r="1" spans="1:8" ht="21">
      <c r="A1" s="50" t="s">
        <v>0</v>
      </c>
      <c r="B1" s="51"/>
      <c r="C1" s="51"/>
      <c r="D1" s="52"/>
      <c r="E1" s="18" t="s">
        <v>1</v>
      </c>
      <c r="H1" s="20"/>
    </row>
    <row r="2" spans="1:8" ht="12.75">
      <c r="A2" s="53" t="s">
        <v>2</v>
      </c>
      <c r="B2" s="54"/>
      <c r="C2" s="55"/>
      <c r="D2" s="21" t="s">
        <v>3</v>
      </c>
      <c r="E2" s="21" t="s">
        <v>3</v>
      </c>
      <c r="H2" s="20"/>
    </row>
    <row r="3" spans="1:8" ht="12.75">
      <c r="A3" s="56" t="s">
        <v>4</v>
      </c>
      <c r="B3" s="57"/>
      <c r="C3" s="58"/>
      <c r="D3" s="21" t="s">
        <v>3</v>
      </c>
      <c r="E3" s="10">
        <v>941.6</v>
      </c>
      <c r="H3" s="20"/>
    </row>
    <row r="4" spans="1:8" ht="12.75">
      <c r="A4" s="59" t="s">
        <v>4</v>
      </c>
      <c r="B4" s="62" t="s">
        <v>5</v>
      </c>
      <c r="C4" s="63"/>
      <c r="D4" s="21" t="s">
        <v>3</v>
      </c>
      <c r="E4" s="8">
        <v>160</v>
      </c>
      <c r="H4" s="20"/>
    </row>
    <row r="5" spans="1:8" ht="12.75">
      <c r="A5" s="60"/>
      <c r="B5" s="47" t="s">
        <v>5</v>
      </c>
      <c r="C5" s="22" t="s">
        <v>6</v>
      </c>
      <c r="D5" s="21" t="s">
        <v>3</v>
      </c>
      <c r="E5" s="10">
        <v>20</v>
      </c>
      <c r="H5" s="20"/>
    </row>
    <row r="6" spans="1:8" ht="12.75">
      <c r="A6" s="60"/>
      <c r="B6" s="48"/>
      <c r="C6" s="22" t="s">
        <v>7</v>
      </c>
      <c r="D6" s="21" t="s">
        <v>3</v>
      </c>
      <c r="E6" s="8">
        <v>23.7</v>
      </c>
      <c r="H6" s="20"/>
    </row>
    <row r="7" spans="1:8" ht="12.75">
      <c r="A7" s="60"/>
      <c r="B7" s="48"/>
      <c r="C7" s="22" t="s">
        <v>8</v>
      </c>
      <c r="D7" s="21" t="s">
        <v>3</v>
      </c>
      <c r="E7" s="10">
        <v>69.099999999999994</v>
      </c>
      <c r="H7" s="20"/>
    </row>
    <row r="8" spans="1:8" ht="12.75">
      <c r="A8" s="60"/>
      <c r="B8" s="48"/>
      <c r="C8" s="22" t="s">
        <v>9</v>
      </c>
      <c r="D8" s="21" t="s">
        <v>3</v>
      </c>
      <c r="E8" s="8">
        <v>8.6999999999999993</v>
      </c>
      <c r="H8" s="20"/>
    </row>
    <row r="9" spans="1:8" ht="21">
      <c r="A9" s="60"/>
      <c r="B9" s="49"/>
      <c r="C9" s="22" t="s">
        <v>10</v>
      </c>
      <c r="D9" s="21" t="s">
        <v>3</v>
      </c>
      <c r="E9" s="10">
        <v>38.5</v>
      </c>
      <c r="H9" s="20"/>
    </row>
    <row r="10" spans="1:8" ht="12.75" customHeight="1">
      <c r="A10" s="60"/>
      <c r="B10" s="62" t="s">
        <v>11</v>
      </c>
      <c r="C10" s="63"/>
      <c r="D10" s="21" t="s">
        <v>3</v>
      </c>
      <c r="E10" s="8">
        <v>31.3</v>
      </c>
      <c r="H10" s="20"/>
    </row>
    <row r="11" spans="1:8" ht="12.75" customHeight="1">
      <c r="A11" s="60"/>
      <c r="B11" s="47" t="s">
        <v>11</v>
      </c>
      <c r="C11" s="22" t="s">
        <v>12</v>
      </c>
      <c r="D11" s="21" t="s">
        <v>3</v>
      </c>
      <c r="E11" s="10">
        <v>22.4</v>
      </c>
      <c r="H11" s="20"/>
    </row>
    <row r="12" spans="1:8" ht="12.75">
      <c r="A12" s="60"/>
      <c r="B12" s="48"/>
      <c r="C12" s="22" t="s">
        <v>13</v>
      </c>
      <c r="D12" s="21" t="s">
        <v>3</v>
      </c>
      <c r="E12" s="8">
        <v>8.8000000000000007</v>
      </c>
      <c r="H12" s="20"/>
    </row>
    <row r="13" spans="1:8" ht="12.75">
      <c r="A13" s="60"/>
      <c r="B13" s="49"/>
      <c r="C13" s="22" t="s">
        <v>14</v>
      </c>
      <c r="D13" s="21" t="s">
        <v>3</v>
      </c>
      <c r="E13" s="10" t="s">
        <v>15</v>
      </c>
      <c r="H13" s="20"/>
    </row>
    <row r="14" spans="1:8" ht="12.75">
      <c r="A14" s="60"/>
      <c r="B14" s="62" t="s">
        <v>16</v>
      </c>
      <c r="C14" s="63"/>
      <c r="D14" s="21" t="s">
        <v>3</v>
      </c>
      <c r="E14" s="8">
        <v>43</v>
      </c>
      <c r="H14" s="20"/>
    </row>
    <row r="15" spans="1:8" ht="12.75">
      <c r="A15" s="60"/>
      <c r="B15" s="47" t="s">
        <v>16</v>
      </c>
      <c r="C15" s="22" t="s">
        <v>17</v>
      </c>
      <c r="D15" s="21" t="s">
        <v>3</v>
      </c>
      <c r="E15" s="10">
        <v>35.200000000000003</v>
      </c>
      <c r="H15" s="20"/>
    </row>
    <row r="16" spans="1:8" ht="12.75">
      <c r="A16" s="60"/>
      <c r="B16" s="49"/>
      <c r="C16" s="22" t="s">
        <v>18</v>
      </c>
      <c r="D16" s="21" t="s">
        <v>3</v>
      </c>
      <c r="E16" s="8">
        <v>7.8</v>
      </c>
      <c r="H16" s="20"/>
    </row>
    <row r="17" spans="1:8" ht="12.75">
      <c r="A17" s="60"/>
      <c r="B17" s="62" t="s">
        <v>19</v>
      </c>
      <c r="C17" s="63"/>
      <c r="D17" s="21" t="s">
        <v>3</v>
      </c>
      <c r="E17" s="10">
        <v>196.9</v>
      </c>
      <c r="H17" s="20"/>
    </row>
    <row r="18" spans="1:8" ht="12.75">
      <c r="A18" s="60"/>
      <c r="B18" s="47" t="s">
        <v>19</v>
      </c>
      <c r="C18" s="22" t="s">
        <v>20</v>
      </c>
      <c r="D18" s="21" t="s">
        <v>3</v>
      </c>
      <c r="E18" s="8">
        <v>60.6</v>
      </c>
      <c r="H18" s="20"/>
    </row>
    <row r="19" spans="1:8" ht="12.75">
      <c r="A19" s="60"/>
      <c r="B19" s="48"/>
      <c r="C19" s="22" t="s">
        <v>21</v>
      </c>
      <c r="D19" s="21" t="s">
        <v>3</v>
      </c>
      <c r="E19" s="10">
        <v>59.5</v>
      </c>
      <c r="H19" s="20"/>
    </row>
    <row r="20" spans="1:8" ht="12.75">
      <c r="A20" s="60"/>
      <c r="B20" s="48"/>
      <c r="C20" s="22" t="s">
        <v>22</v>
      </c>
      <c r="D20" s="21" t="s">
        <v>3</v>
      </c>
      <c r="E20" s="8" t="s">
        <v>15</v>
      </c>
      <c r="H20" s="20"/>
    </row>
    <row r="21" spans="1:8" ht="12.75">
      <c r="A21" s="60"/>
      <c r="B21" s="48"/>
      <c r="C21" s="22" t="s">
        <v>23</v>
      </c>
      <c r="D21" s="21" t="s">
        <v>3</v>
      </c>
      <c r="E21" s="10">
        <v>21.2</v>
      </c>
      <c r="H21" s="20"/>
    </row>
    <row r="22" spans="1:8" ht="12.75">
      <c r="A22" s="60"/>
      <c r="B22" s="48"/>
      <c r="C22" s="22" t="s">
        <v>24</v>
      </c>
      <c r="D22" s="21" t="s">
        <v>3</v>
      </c>
      <c r="E22" s="8">
        <v>39.1</v>
      </c>
      <c r="H22" s="20"/>
    </row>
    <row r="23" spans="1:8" ht="12.75">
      <c r="A23" s="60"/>
      <c r="B23" s="49"/>
      <c r="C23" s="22" t="s">
        <v>25</v>
      </c>
      <c r="D23" s="21" t="s">
        <v>3</v>
      </c>
      <c r="E23" s="10" t="s">
        <v>15</v>
      </c>
      <c r="H23" s="20"/>
    </row>
    <row r="24" spans="1:8" ht="12.75">
      <c r="A24" s="60"/>
      <c r="B24" s="62" t="s">
        <v>26</v>
      </c>
      <c r="C24" s="63"/>
      <c r="D24" s="21" t="s">
        <v>3</v>
      </c>
      <c r="E24" s="8">
        <v>47.3</v>
      </c>
      <c r="H24" s="20"/>
    </row>
    <row r="25" spans="1:8" ht="21">
      <c r="A25" s="60"/>
      <c r="B25" s="47" t="s">
        <v>26</v>
      </c>
      <c r="C25" s="22" t="s">
        <v>27</v>
      </c>
      <c r="D25" s="21" t="s">
        <v>3</v>
      </c>
      <c r="E25" s="10">
        <v>15.4</v>
      </c>
      <c r="H25" s="20"/>
    </row>
    <row r="26" spans="1:8" ht="12.75">
      <c r="A26" s="60"/>
      <c r="B26" s="48"/>
      <c r="C26" s="22" t="s">
        <v>28</v>
      </c>
      <c r="D26" s="21" t="s">
        <v>3</v>
      </c>
      <c r="E26" s="8" t="s">
        <v>15</v>
      </c>
      <c r="H26" s="20"/>
    </row>
    <row r="27" spans="1:8" ht="12.75">
      <c r="A27" s="60"/>
      <c r="B27" s="48"/>
      <c r="C27" s="22" t="s">
        <v>29</v>
      </c>
      <c r="D27" s="21" t="s">
        <v>3</v>
      </c>
      <c r="E27" s="10">
        <v>12.1</v>
      </c>
      <c r="H27" s="20"/>
    </row>
    <row r="28" spans="1:8" ht="21">
      <c r="A28" s="60"/>
      <c r="B28" s="48"/>
      <c r="C28" s="22" t="s">
        <v>30</v>
      </c>
      <c r="D28" s="21" t="s">
        <v>3</v>
      </c>
      <c r="E28" s="8">
        <v>3.2</v>
      </c>
      <c r="H28" s="20"/>
    </row>
    <row r="29" spans="1:8" ht="21">
      <c r="A29" s="60"/>
      <c r="B29" s="48"/>
      <c r="C29" s="22" t="s">
        <v>31</v>
      </c>
      <c r="D29" s="21" t="s">
        <v>3</v>
      </c>
      <c r="E29" s="10">
        <v>5.4</v>
      </c>
      <c r="H29" s="20"/>
    </row>
    <row r="30" spans="1:8" ht="21">
      <c r="A30" s="60"/>
      <c r="B30" s="49"/>
      <c r="C30" s="22" t="s">
        <v>32</v>
      </c>
      <c r="D30" s="21" t="s">
        <v>3</v>
      </c>
      <c r="E30" s="8">
        <v>8.1</v>
      </c>
      <c r="H30" s="20"/>
    </row>
    <row r="31" spans="1:8" ht="12.75">
      <c r="A31" s="60"/>
      <c r="B31" s="62" t="s">
        <v>33</v>
      </c>
      <c r="C31" s="63"/>
      <c r="D31" s="21" t="s">
        <v>3</v>
      </c>
      <c r="E31" s="10">
        <v>20.5</v>
      </c>
      <c r="H31" s="20"/>
    </row>
    <row r="32" spans="1:8" ht="21">
      <c r="A32" s="60"/>
      <c r="B32" s="47" t="s">
        <v>33</v>
      </c>
      <c r="C32" s="22" t="s">
        <v>34</v>
      </c>
      <c r="D32" s="21" t="s">
        <v>3</v>
      </c>
      <c r="E32" s="8">
        <v>6.7</v>
      </c>
      <c r="H32" s="20"/>
    </row>
    <row r="33" spans="1:8" ht="12.75">
      <c r="A33" s="60"/>
      <c r="B33" s="48"/>
      <c r="C33" s="22" t="s">
        <v>35</v>
      </c>
      <c r="D33" s="21" t="s">
        <v>3</v>
      </c>
      <c r="E33" s="10" t="s">
        <v>15</v>
      </c>
      <c r="H33" s="20"/>
    </row>
    <row r="34" spans="1:8" ht="12.75">
      <c r="A34" s="60"/>
      <c r="B34" s="49"/>
      <c r="C34" s="22" t="s">
        <v>36</v>
      </c>
      <c r="D34" s="21" t="s">
        <v>3</v>
      </c>
      <c r="E34" s="8" t="s">
        <v>15</v>
      </c>
      <c r="H34" s="20"/>
    </row>
    <row r="35" spans="1:8" ht="12.75">
      <c r="A35" s="60"/>
      <c r="B35" s="62" t="s">
        <v>37</v>
      </c>
      <c r="C35" s="63"/>
      <c r="D35" s="21" t="s">
        <v>3</v>
      </c>
      <c r="E35" s="10">
        <v>127.5</v>
      </c>
      <c r="H35" s="20"/>
    </row>
    <row r="36" spans="1:8" ht="12.75">
      <c r="A36" s="60"/>
      <c r="B36" s="47" t="s">
        <v>37</v>
      </c>
      <c r="C36" s="22" t="s">
        <v>38</v>
      </c>
      <c r="D36" s="21" t="s">
        <v>3</v>
      </c>
      <c r="E36" s="8">
        <v>42.4</v>
      </c>
      <c r="H36" s="20"/>
    </row>
    <row r="37" spans="1:8" ht="21">
      <c r="A37" s="60"/>
      <c r="B37" s="48"/>
      <c r="C37" s="22" t="s">
        <v>39</v>
      </c>
      <c r="D37" s="21" t="s">
        <v>3</v>
      </c>
      <c r="E37" s="10">
        <v>63.5</v>
      </c>
      <c r="H37" s="20"/>
    </row>
    <row r="38" spans="1:8" ht="12.75">
      <c r="A38" s="60"/>
      <c r="B38" s="49"/>
      <c r="C38" s="22" t="s">
        <v>40</v>
      </c>
      <c r="D38" s="21" t="s">
        <v>3</v>
      </c>
      <c r="E38" s="8">
        <v>21.6</v>
      </c>
      <c r="H38" s="20"/>
    </row>
    <row r="39" spans="1:8" ht="12.75">
      <c r="A39" s="60"/>
      <c r="B39" s="62" t="s">
        <v>41</v>
      </c>
      <c r="C39" s="63"/>
      <c r="D39" s="21" t="s">
        <v>3</v>
      </c>
      <c r="E39" s="10">
        <v>29.5</v>
      </c>
      <c r="H39" s="20"/>
    </row>
    <row r="40" spans="1:8" ht="12.75">
      <c r="A40" s="60"/>
      <c r="B40" s="47" t="s">
        <v>41</v>
      </c>
      <c r="C40" s="22" t="s">
        <v>42</v>
      </c>
      <c r="D40" s="21" t="s">
        <v>3</v>
      </c>
      <c r="E40" s="8">
        <v>1.5</v>
      </c>
      <c r="H40" s="20"/>
    </row>
    <row r="41" spans="1:8" ht="12.75">
      <c r="A41" s="60"/>
      <c r="B41" s="48"/>
      <c r="C41" s="22" t="s">
        <v>43</v>
      </c>
      <c r="D41" s="21" t="s">
        <v>3</v>
      </c>
      <c r="E41" s="10" t="s">
        <v>15</v>
      </c>
      <c r="H41" s="20"/>
    </row>
    <row r="42" spans="1:8" ht="12.75">
      <c r="A42" s="60"/>
      <c r="B42" s="49"/>
      <c r="C42" s="22" t="s">
        <v>44</v>
      </c>
      <c r="D42" s="21" t="s">
        <v>3</v>
      </c>
      <c r="E42" s="8">
        <v>26.6</v>
      </c>
      <c r="H42" s="20"/>
    </row>
    <row r="43" spans="1:8" ht="12.75">
      <c r="A43" s="60"/>
      <c r="B43" s="62" t="s">
        <v>45</v>
      </c>
      <c r="C43" s="63"/>
      <c r="D43" s="21" t="s">
        <v>3</v>
      </c>
      <c r="E43" s="10">
        <v>98.3</v>
      </c>
      <c r="H43" s="20"/>
    </row>
    <row r="44" spans="1:8" ht="21">
      <c r="A44" s="60"/>
      <c r="B44" s="47" t="s">
        <v>45</v>
      </c>
      <c r="C44" s="22" t="s">
        <v>46</v>
      </c>
      <c r="D44" s="21" t="s">
        <v>3</v>
      </c>
      <c r="E44" s="8">
        <v>13.4</v>
      </c>
      <c r="H44" s="20"/>
    </row>
    <row r="45" spans="1:8" ht="21">
      <c r="A45" s="60"/>
      <c r="B45" s="48"/>
      <c r="C45" s="22" t="s">
        <v>47</v>
      </c>
      <c r="D45" s="21" t="s">
        <v>3</v>
      </c>
      <c r="E45" s="10" t="s">
        <v>15</v>
      </c>
      <c r="H45" s="20"/>
    </row>
    <row r="46" spans="1:8" ht="21">
      <c r="A46" s="60"/>
      <c r="B46" s="48"/>
      <c r="C46" s="22" t="s">
        <v>48</v>
      </c>
      <c r="D46" s="21" t="s">
        <v>3</v>
      </c>
      <c r="E46" s="8">
        <v>23.9</v>
      </c>
      <c r="H46" s="20"/>
    </row>
    <row r="47" spans="1:8" ht="12.75">
      <c r="A47" s="60"/>
      <c r="B47" s="48"/>
      <c r="C47" s="22" t="s">
        <v>49</v>
      </c>
      <c r="D47" s="21" t="s">
        <v>3</v>
      </c>
      <c r="E47" s="10">
        <v>33.200000000000003</v>
      </c>
      <c r="H47" s="20"/>
    </row>
    <row r="48" spans="1:8" ht="12.75">
      <c r="A48" s="60"/>
      <c r="B48" s="48"/>
      <c r="C48" s="22" t="s">
        <v>50</v>
      </c>
      <c r="D48" s="21" t="s">
        <v>3</v>
      </c>
      <c r="E48" s="8">
        <v>9.9</v>
      </c>
      <c r="H48" s="20"/>
    </row>
    <row r="49" spans="1:8" ht="12.75">
      <c r="A49" s="60"/>
      <c r="B49" s="48"/>
      <c r="C49" s="22" t="s">
        <v>51</v>
      </c>
      <c r="D49" s="21" t="s">
        <v>3</v>
      </c>
      <c r="E49" s="10">
        <v>8.1</v>
      </c>
      <c r="H49" s="20"/>
    </row>
    <row r="50" spans="1:8" ht="12.75">
      <c r="A50" s="60"/>
      <c r="B50" s="48"/>
      <c r="C50" s="22" t="s">
        <v>52</v>
      </c>
      <c r="D50" s="21" t="s">
        <v>3</v>
      </c>
      <c r="E50" s="8" t="s">
        <v>15</v>
      </c>
      <c r="H50" s="20"/>
    </row>
    <row r="51" spans="1:8" ht="21">
      <c r="A51" s="60"/>
      <c r="B51" s="49"/>
      <c r="C51" s="22" t="s">
        <v>53</v>
      </c>
      <c r="D51" s="21" t="s">
        <v>3</v>
      </c>
      <c r="E51" s="10">
        <v>3</v>
      </c>
      <c r="H51" s="20"/>
    </row>
    <row r="52" spans="1:8" ht="12.75">
      <c r="A52" s="60"/>
      <c r="B52" s="56" t="s">
        <v>54</v>
      </c>
      <c r="C52" s="58"/>
      <c r="D52" s="21" t="s">
        <v>3</v>
      </c>
      <c r="E52" s="8" t="s">
        <v>15</v>
      </c>
      <c r="H52" s="20"/>
    </row>
    <row r="53" spans="1:8" ht="12.75">
      <c r="A53" s="60"/>
      <c r="B53" s="62" t="s">
        <v>55</v>
      </c>
      <c r="C53" s="63"/>
      <c r="D53" s="21" t="s">
        <v>3</v>
      </c>
      <c r="E53" s="10">
        <v>88.5</v>
      </c>
      <c r="H53" s="20"/>
    </row>
    <row r="54" spans="1:8" ht="12.75">
      <c r="A54" s="60"/>
      <c r="B54" s="47" t="s">
        <v>55</v>
      </c>
      <c r="C54" s="22" t="s">
        <v>56</v>
      </c>
      <c r="D54" s="21" t="s">
        <v>3</v>
      </c>
      <c r="E54" s="8">
        <v>21.9</v>
      </c>
      <c r="H54" s="20"/>
    </row>
    <row r="55" spans="1:8" ht="12.75">
      <c r="A55" s="60"/>
      <c r="B55" s="48"/>
      <c r="C55" s="22" t="s">
        <v>57</v>
      </c>
      <c r="D55" s="21" t="s">
        <v>3</v>
      </c>
      <c r="E55" s="10" t="s">
        <v>15</v>
      </c>
      <c r="H55" s="20"/>
    </row>
    <row r="56" spans="1:8" ht="12.75">
      <c r="A56" s="60"/>
      <c r="B56" s="48"/>
      <c r="C56" s="22" t="s">
        <v>58</v>
      </c>
      <c r="D56" s="21" t="s">
        <v>3</v>
      </c>
      <c r="E56" s="8">
        <v>13.5</v>
      </c>
      <c r="H56" s="20"/>
    </row>
    <row r="57" spans="1:8" ht="12.75">
      <c r="A57" s="60"/>
      <c r="B57" s="48"/>
      <c r="C57" s="22" t="s">
        <v>59</v>
      </c>
      <c r="D57" s="21" t="s">
        <v>3</v>
      </c>
      <c r="E57" s="10">
        <v>37.1</v>
      </c>
      <c r="H57" s="20"/>
    </row>
    <row r="58" spans="1:8" ht="12.75">
      <c r="A58" s="60"/>
      <c r="B58" s="48"/>
      <c r="C58" s="22" t="s">
        <v>60</v>
      </c>
      <c r="D58" s="21" t="s">
        <v>3</v>
      </c>
      <c r="E58" s="8">
        <v>4.5</v>
      </c>
      <c r="H58" s="20"/>
    </row>
    <row r="59" spans="1:8" ht="12.75">
      <c r="A59" s="60"/>
      <c r="B59" s="49"/>
      <c r="C59" s="22" t="s">
        <v>61</v>
      </c>
      <c r="D59" s="21" t="s">
        <v>3</v>
      </c>
      <c r="E59" s="10" t="s">
        <v>15</v>
      </c>
      <c r="H59" s="20"/>
    </row>
    <row r="60" spans="1:8" ht="12.75">
      <c r="A60" s="60"/>
      <c r="B60" s="62" t="s">
        <v>62</v>
      </c>
      <c r="C60" s="63"/>
      <c r="D60" s="21" t="s">
        <v>3</v>
      </c>
      <c r="E60" s="8">
        <v>95.7</v>
      </c>
      <c r="H60" s="20"/>
    </row>
    <row r="61" spans="1:8" ht="12.75">
      <c r="A61" s="60"/>
      <c r="B61" s="47" t="s">
        <v>62</v>
      </c>
      <c r="C61" s="22" t="s">
        <v>63</v>
      </c>
      <c r="D61" s="21" t="s">
        <v>3</v>
      </c>
      <c r="E61" s="10">
        <v>68</v>
      </c>
      <c r="H61" s="20"/>
    </row>
    <row r="62" spans="1:8" ht="12.75">
      <c r="A62" s="60"/>
      <c r="B62" s="48"/>
      <c r="C62" s="22" t="s">
        <v>64</v>
      </c>
      <c r="D62" s="21" t="s">
        <v>3</v>
      </c>
      <c r="E62" s="8">
        <v>13.4</v>
      </c>
      <c r="H62" s="20"/>
    </row>
    <row r="63" spans="1:8" ht="21">
      <c r="A63" s="60"/>
      <c r="B63" s="48"/>
      <c r="C63" s="22" t="s">
        <v>65</v>
      </c>
      <c r="D63" s="21" t="s">
        <v>3</v>
      </c>
      <c r="E63" s="10">
        <v>4.4000000000000004</v>
      </c>
      <c r="H63" s="20"/>
    </row>
    <row r="64" spans="1:8" ht="12.75">
      <c r="A64" s="60"/>
      <c r="B64" s="48"/>
      <c r="C64" s="22" t="s">
        <v>66</v>
      </c>
      <c r="D64" s="21" t="s">
        <v>3</v>
      </c>
      <c r="E64" s="8" t="s">
        <v>15</v>
      </c>
      <c r="H64" s="20"/>
    </row>
    <row r="65" spans="1:9" ht="21">
      <c r="A65" s="60"/>
      <c r="B65" s="49"/>
      <c r="C65" s="22" t="s">
        <v>67</v>
      </c>
      <c r="D65" s="21" t="s">
        <v>3</v>
      </c>
      <c r="E65" s="10">
        <v>9.1999999999999993</v>
      </c>
    </row>
    <row r="66" spans="1:9" ht="12.75">
      <c r="A66" s="61"/>
      <c r="B66" s="56" t="s">
        <v>68</v>
      </c>
      <c r="C66" s="58"/>
      <c r="D66" s="21" t="s">
        <v>3</v>
      </c>
      <c r="E66" s="8" t="s">
        <v>15</v>
      </c>
    </row>
    <row r="70" spans="1:9" s="24" customFormat="1">
      <c r="A70" s="24" t="s">
        <v>69</v>
      </c>
      <c r="H70" s="25"/>
    </row>
    <row r="72" spans="1:9">
      <c r="A72" s="24" t="s">
        <v>70</v>
      </c>
      <c r="B72" s="24" t="s">
        <v>71</v>
      </c>
      <c r="C72" s="24" t="s">
        <v>72</v>
      </c>
      <c r="D72" s="24" t="s">
        <v>73</v>
      </c>
    </row>
    <row r="74" spans="1:9" s="24" customFormat="1">
      <c r="A74" s="24" t="s">
        <v>5</v>
      </c>
      <c r="E74" s="24" t="s">
        <v>74</v>
      </c>
      <c r="F74" s="24" t="s">
        <v>75</v>
      </c>
      <c r="G74" s="24" t="s">
        <v>76</v>
      </c>
      <c r="H74" s="25" t="s">
        <v>77</v>
      </c>
      <c r="I74" s="24" t="s">
        <v>78</v>
      </c>
    </row>
    <row r="75" spans="1:9" s="24" customFormat="1">
      <c r="B75" s="24" t="s">
        <v>6</v>
      </c>
      <c r="E75" s="24">
        <f>E5</f>
        <v>20</v>
      </c>
      <c r="F75" s="24">
        <f>E75*(365.25/7)</f>
        <v>1043.5714285714287</v>
      </c>
      <c r="G75" s="24">
        <v>0.99999999999999989</v>
      </c>
      <c r="H75" s="25"/>
      <c r="I75" s="24">
        <f>SUM(I77,I76)</f>
        <v>1.3029485557517304</v>
      </c>
    </row>
    <row r="76" spans="1:9">
      <c r="C76" s="24" t="s">
        <v>79</v>
      </c>
      <c r="D76" s="24"/>
      <c r="E76" s="19">
        <f>E75*G76</f>
        <v>8.279569892473118</v>
      </c>
      <c r="F76" s="19">
        <f>E76*(365.25/7)</f>
        <v>432.01612903225805</v>
      </c>
      <c r="G76" s="19">
        <v>0.41397849462365588</v>
      </c>
      <c r="I76" s="19">
        <f>F76*AVERAGE(H78:H79)</f>
        <v>0.53939268168216792</v>
      </c>
    </row>
    <row r="77" spans="1:9">
      <c r="C77" s="24" t="s">
        <v>80</v>
      </c>
      <c r="D77" s="24"/>
      <c r="E77" s="19">
        <f>G77*E75</f>
        <v>11.72043010752688</v>
      </c>
      <c r="F77" s="19">
        <f>E77*(365.25/7)</f>
        <v>611.55529953917051</v>
      </c>
      <c r="G77" s="19">
        <v>0.58602150537634401</v>
      </c>
      <c r="I77" s="19">
        <f>F77*AVERAGE(H78:H79)</f>
        <v>0.76355587406956249</v>
      </c>
    </row>
    <row r="78" spans="1:9">
      <c r="C78" s="24"/>
      <c r="D78" s="2" t="s">
        <v>82</v>
      </c>
      <c r="H78" s="23">
        <f>B466</f>
        <v>4.00513731321467E-4</v>
      </c>
    </row>
    <row r="79" spans="1:9">
      <c r="C79" s="24"/>
      <c r="D79" s="19" t="s">
        <v>81</v>
      </c>
      <c r="F79" s="24"/>
      <c r="H79" s="23">
        <f>B452</f>
        <v>2.09658137894879E-3</v>
      </c>
    </row>
    <row r="80" spans="1:9" s="24" customFormat="1">
      <c r="B80" s="24" t="s">
        <v>83</v>
      </c>
      <c r="E80" s="24">
        <f>E6</f>
        <v>23.7</v>
      </c>
      <c r="F80" s="24">
        <f>E80*(365.25/7)</f>
        <v>1236.632142857143</v>
      </c>
      <c r="G80" s="24">
        <v>1</v>
      </c>
      <c r="H80" s="25"/>
      <c r="I80" s="24">
        <f>SUM(I81,I84)</f>
        <v>2.1561722106213304</v>
      </c>
    </row>
    <row r="81" spans="1:9">
      <c r="A81" s="19"/>
      <c r="C81" s="24" t="s">
        <v>84</v>
      </c>
      <c r="D81" s="24"/>
      <c r="E81" s="19">
        <f>G81*E80</f>
        <v>20.271063829787234</v>
      </c>
      <c r="F81" s="19">
        <f>E81*(365.25/7)</f>
        <v>1057.715151975684</v>
      </c>
      <c r="G81" s="19">
        <v>0.85531914893617023</v>
      </c>
      <c r="I81" s="19">
        <f>F81*AVERAGE(H82:H83)</f>
        <v>2.0686300595685831</v>
      </c>
    </row>
    <row r="82" spans="1:9">
      <c r="A82" s="19"/>
      <c r="C82" s="24"/>
      <c r="D82" s="2" t="s">
        <v>86</v>
      </c>
      <c r="H82" s="23">
        <f>B455</f>
        <v>4.2646215314859999E-4</v>
      </c>
    </row>
    <row r="83" spans="1:9">
      <c r="A83" s="19"/>
      <c r="C83" s="24"/>
      <c r="D83" s="1" t="s">
        <v>85</v>
      </c>
      <c r="F83" s="24"/>
      <c r="H83" s="23">
        <f>B453</f>
        <v>3.4850447505856098E-3</v>
      </c>
    </row>
    <row r="84" spans="1:9">
      <c r="A84" s="19"/>
      <c r="C84" s="24" t="s">
        <v>88</v>
      </c>
      <c r="D84" s="24"/>
      <c r="E84" s="19">
        <f>G84*E80</f>
        <v>3.4289361702127654</v>
      </c>
      <c r="F84" s="19">
        <f>E84*(365.25/7)</f>
        <v>178.91699088145896</v>
      </c>
      <c r="G84" s="19">
        <v>0.14468085106382977</v>
      </c>
      <c r="I84" s="19">
        <f>F84*AVERAGE(H85:H86)</f>
        <v>8.7542151052747416E-2</v>
      </c>
    </row>
    <row r="85" spans="1:9">
      <c r="A85" s="19"/>
      <c r="C85" s="24"/>
      <c r="D85" s="1" t="s">
        <v>89</v>
      </c>
      <c r="F85" s="24"/>
      <c r="H85" s="23">
        <f>B457</f>
        <v>6.0573063602221001E-4</v>
      </c>
    </row>
    <row r="86" spans="1:9">
      <c r="A86" s="19"/>
      <c r="C86" s="24"/>
      <c r="D86" s="1" t="s">
        <v>90</v>
      </c>
      <c r="F86" s="24"/>
      <c r="H86" s="23">
        <f>B464</f>
        <v>3.7284776082494302E-4</v>
      </c>
    </row>
    <row r="87" spans="1:9">
      <c r="A87" s="19"/>
      <c r="C87" s="24"/>
      <c r="D87" s="1"/>
      <c r="F87" s="24"/>
    </row>
    <row r="88" spans="1:9" s="24" customFormat="1">
      <c r="B88" s="24" t="s">
        <v>8</v>
      </c>
      <c r="E88" s="24">
        <f>E7</f>
        <v>69.099999999999994</v>
      </c>
      <c r="F88" s="24">
        <f>E88*(365.25/7)</f>
        <v>3605.5392857142856</v>
      </c>
      <c r="G88" s="24">
        <v>1</v>
      </c>
      <c r="H88" s="25"/>
      <c r="I88" s="24">
        <f>SUM(I89,I91,I94,I96,I98,I100)</f>
        <v>2.1856878924998315</v>
      </c>
    </row>
    <row r="89" spans="1:9">
      <c r="A89" s="19"/>
      <c r="C89" s="24" t="s">
        <v>91</v>
      </c>
      <c r="D89" s="24"/>
      <c r="E89" s="19">
        <f>G89*E88</f>
        <v>15.852901484480432</v>
      </c>
      <c r="F89" s="19">
        <f>E89*(365.25/7)</f>
        <v>827.18175245806833</v>
      </c>
      <c r="G89" s="19">
        <v>0.22941970310391366</v>
      </c>
      <c r="I89" s="19">
        <f>F89*H90</f>
        <v>0.33129765015801099</v>
      </c>
    </row>
    <row r="90" spans="1:9">
      <c r="A90" s="19"/>
      <c r="C90" s="24"/>
      <c r="D90" s="19" t="s">
        <v>82</v>
      </c>
      <c r="F90" s="24"/>
      <c r="H90" s="23">
        <f>B466</f>
        <v>4.00513731321467E-4</v>
      </c>
    </row>
    <row r="91" spans="1:9">
      <c r="A91" s="19"/>
      <c r="C91" s="24" t="s">
        <v>92</v>
      </c>
      <c r="E91" s="26">
        <f>G91*E88</f>
        <v>10.910526315789472</v>
      </c>
      <c r="F91" s="19">
        <f>E91*(365.25/7)</f>
        <v>569.29567669172923</v>
      </c>
      <c r="G91" s="19">
        <v>0.15789473684210525</v>
      </c>
      <c r="I91" s="19">
        <f>F91*AVERAGE(H92:H93)</f>
        <v>0.96963063544924977</v>
      </c>
    </row>
    <row r="92" spans="1:9">
      <c r="A92" s="19"/>
      <c r="C92" s="24"/>
      <c r="D92" s="2" t="s">
        <v>86</v>
      </c>
      <c r="E92" s="26"/>
      <c r="H92" s="23">
        <f>B455</f>
        <v>4.2646215314859999E-4</v>
      </c>
    </row>
    <row r="93" spans="1:9">
      <c r="A93" s="19"/>
      <c r="C93" s="24"/>
      <c r="D93" s="19" t="s">
        <v>93</v>
      </c>
      <c r="F93" s="24"/>
      <c r="H93" s="23">
        <f>B454</f>
        <v>2.9799597648393701E-3</v>
      </c>
    </row>
    <row r="94" spans="1:9">
      <c r="A94" s="19"/>
      <c r="C94" s="24" t="s">
        <v>95</v>
      </c>
      <c r="E94" s="19">
        <f>G94*E88</f>
        <v>2.051551956815115</v>
      </c>
      <c r="F94" s="19">
        <f>E94*(365.25/7)</f>
        <v>107.04705031810298</v>
      </c>
      <c r="G94" s="19">
        <v>2.9689608636977064E-2</v>
      </c>
      <c r="I94" s="19">
        <f>F94*H95</f>
        <v>4.2873813549860251E-2</v>
      </c>
    </row>
    <row r="95" spans="1:9">
      <c r="A95" s="19"/>
      <c r="C95" s="24"/>
      <c r="D95" s="27" t="s">
        <v>82</v>
      </c>
      <c r="F95" s="24"/>
      <c r="H95" s="23">
        <f>B466</f>
        <v>4.00513731321467E-4</v>
      </c>
    </row>
    <row r="96" spans="1:9">
      <c r="A96" s="19"/>
      <c r="C96" s="24" t="s">
        <v>96</v>
      </c>
      <c r="E96" s="26">
        <f>G96*E88</f>
        <v>3.543589743589743</v>
      </c>
      <c r="F96" s="19">
        <f>E96*(365.25/7)</f>
        <v>184.89945054945053</v>
      </c>
      <c r="G96" s="19">
        <v>5.128205128205128E-2</v>
      </c>
      <c r="I96" s="19">
        <f>F96*H97</f>
        <v>7.4054768858849498E-2</v>
      </c>
    </row>
    <row r="97" spans="1:9">
      <c r="A97" s="19"/>
      <c r="C97" s="24"/>
      <c r="D97" s="27" t="s">
        <v>82</v>
      </c>
      <c r="H97" s="23">
        <f>B466</f>
        <v>4.00513731321467E-4</v>
      </c>
    </row>
    <row r="98" spans="1:9">
      <c r="A98" s="19"/>
      <c r="C98" s="24" t="s">
        <v>97</v>
      </c>
      <c r="D98" s="24"/>
      <c r="E98" s="19">
        <f>G98*E88</f>
        <v>8.8589743589743595</v>
      </c>
      <c r="F98" s="19">
        <f>E98*(365.25/7)</f>
        <v>462.24862637362639</v>
      </c>
      <c r="G98" s="19">
        <v>0.12820512820512822</v>
      </c>
      <c r="I98" s="19">
        <f>F98*H99</f>
        <v>0.18513692214712379</v>
      </c>
    </row>
    <row r="99" spans="1:9">
      <c r="A99" s="19"/>
      <c r="C99" s="24"/>
      <c r="D99" s="27" t="s">
        <v>82</v>
      </c>
      <c r="H99" s="23">
        <f>B466</f>
        <v>4.00513731321467E-4</v>
      </c>
    </row>
    <row r="100" spans="1:9">
      <c r="A100" s="19"/>
      <c r="C100" s="24" t="s">
        <v>98</v>
      </c>
      <c r="D100" s="24"/>
      <c r="E100" s="19">
        <f>G100*E88</f>
        <v>27.882456140350879</v>
      </c>
      <c r="F100" s="19">
        <f>E100*(365.25/7)</f>
        <v>1454.8667293233084</v>
      </c>
      <c r="G100" s="19">
        <v>0.40350877192982459</v>
      </c>
      <c r="I100" s="19">
        <f>F100*H101</f>
        <v>0.58269410233673702</v>
      </c>
    </row>
    <row r="101" spans="1:9">
      <c r="A101" s="19"/>
      <c r="C101" s="24"/>
      <c r="D101" s="27" t="s">
        <v>82</v>
      </c>
      <c r="F101" s="24"/>
      <c r="H101" s="23">
        <f>B466</f>
        <v>4.00513731321467E-4</v>
      </c>
    </row>
    <row r="102" spans="1:9">
      <c r="A102" s="19"/>
      <c r="C102" s="24"/>
      <c r="D102" s="27"/>
      <c r="F102" s="24"/>
    </row>
    <row r="103" spans="1:9" s="24" customFormat="1">
      <c r="B103" s="24" t="s">
        <v>9</v>
      </c>
      <c r="E103" s="24">
        <f>E8</f>
        <v>8.6999999999999993</v>
      </c>
      <c r="F103" s="24">
        <f>E103*(365.25/7)</f>
        <v>453.95357142857142</v>
      </c>
      <c r="G103" s="24">
        <v>1</v>
      </c>
      <c r="H103" s="25"/>
      <c r="I103" s="24">
        <f>SUM(I104:I105)</f>
        <v>0.13979853872852407</v>
      </c>
    </row>
    <row r="104" spans="1:9">
      <c r="A104" s="19"/>
      <c r="C104" s="24" t="s">
        <v>99</v>
      </c>
      <c r="D104" s="24"/>
      <c r="E104" s="19">
        <f>G104*E103</f>
        <v>2.4857142857142853</v>
      </c>
      <c r="F104" s="19">
        <f>E104*(365.25/7)</f>
        <v>129.70102040816326</v>
      </c>
      <c r="G104" s="19">
        <v>0.2857142857142857</v>
      </c>
      <c r="I104" s="19">
        <f>F104*AVERAGE(H106:H106)</f>
        <v>3.9942439636721165E-2</v>
      </c>
    </row>
    <row r="105" spans="1:9">
      <c r="A105" s="19"/>
      <c r="C105" s="24" t="s">
        <v>100</v>
      </c>
      <c r="D105" s="24"/>
      <c r="E105" s="19">
        <f>G105*E103</f>
        <v>6.2142857142857135</v>
      </c>
      <c r="F105" s="19">
        <f>E105*(365.25/7)</f>
        <v>324.25255102040813</v>
      </c>
      <c r="G105" s="19">
        <v>0.7142857142857143</v>
      </c>
      <c r="I105" s="19">
        <f>F105*AVERAGE(H106:H106)</f>
        <v>9.9856099091802902E-2</v>
      </c>
    </row>
    <row r="106" spans="1:9">
      <c r="A106" s="19"/>
      <c r="C106" s="24"/>
      <c r="D106" s="3" t="s">
        <v>101</v>
      </c>
      <c r="E106" s="3"/>
      <c r="F106" s="24"/>
      <c r="G106" s="3"/>
      <c r="H106" s="23">
        <f>B467</f>
        <v>3.0795779023961499E-4</v>
      </c>
    </row>
    <row r="107" spans="1:9">
      <c r="A107" s="19"/>
      <c r="C107" s="24"/>
      <c r="D107" s="3"/>
      <c r="E107" s="3"/>
      <c r="F107" s="24"/>
      <c r="G107" s="3"/>
    </row>
    <row r="108" spans="1:9" s="24" customFormat="1">
      <c r="B108" s="24" t="s">
        <v>10</v>
      </c>
      <c r="E108" s="24">
        <f>E9</f>
        <v>38.5</v>
      </c>
      <c r="F108" s="24">
        <f>E108*(365.25/7)</f>
        <v>2008.875</v>
      </c>
      <c r="G108" s="24">
        <v>0.9973821989528795</v>
      </c>
      <c r="H108" s="25"/>
      <c r="I108" s="24">
        <f>F108*H112</f>
        <v>0.45182991408445378</v>
      </c>
    </row>
    <row r="109" spans="1:9">
      <c r="C109" s="24" t="s">
        <v>102</v>
      </c>
      <c r="D109" s="24"/>
      <c r="E109" s="19">
        <f>G109*E108</f>
        <v>17.032722513089002</v>
      </c>
      <c r="F109" s="19">
        <f>E109*(365.25/7)</f>
        <v>888.74312827225117</v>
      </c>
      <c r="G109" s="19">
        <v>0.44240837696335072</v>
      </c>
    </row>
    <row r="110" spans="1:9">
      <c r="C110" s="24" t="s">
        <v>103</v>
      </c>
      <c r="D110" s="24"/>
      <c r="E110" s="19">
        <f>G110*E108</f>
        <v>21.366492146596855</v>
      </c>
      <c r="F110" s="19">
        <f>E110*(365.25/7)</f>
        <v>1114.8730366492146</v>
      </c>
      <c r="G110" s="19">
        <v>0.55497382198952872</v>
      </c>
    </row>
    <row r="111" spans="1:9">
      <c r="C111" s="24" t="s">
        <v>104</v>
      </c>
      <c r="D111" s="24">
        <f>F108-SUM(F109:F110)</f>
        <v>5.2588350785342755</v>
      </c>
      <c r="E111" s="19" t="s">
        <v>105</v>
      </c>
      <c r="F111" s="24" t="e">
        <f>E111*(365.25/7)</f>
        <v>#VALUE!</v>
      </c>
      <c r="G111" s="19">
        <v>2.6178010471205049E-3</v>
      </c>
    </row>
    <row r="112" spans="1:9">
      <c r="C112" s="24"/>
      <c r="D112" s="2" t="s">
        <v>276</v>
      </c>
      <c r="F112" s="24"/>
      <c r="H112" s="23">
        <f>B510</f>
        <v>2.2491688835017299E-4</v>
      </c>
    </row>
    <row r="113" spans="1:9">
      <c r="C113" s="24"/>
      <c r="D113" s="2"/>
      <c r="F113" s="24"/>
    </row>
    <row r="114" spans="1:9">
      <c r="C114" s="24"/>
      <c r="D114" s="2"/>
      <c r="F114" s="24"/>
    </row>
    <row r="115" spans="1:9">
      <c r="C115" s="24"/>
      <c r="D115" s="2"/>
      <c r="F115" s="24"/>
    </row>
    <row r="116" spans="1:9">
      <c r="C116" s="24"/>
      <c r="D116" s="2"/>
      <c r="F116" s="24"/>
    </row>
    <row r="117" spans="1:9">
      <c r="C117" s="24"/>
      <c r="D117" s="2"/>
      <c r="F117" s="24"/>
    </row>
    <row r="118" spans="1:9">
      <c r="C118" s="24"/>
      <c r="D118" s="2"/>
      <c r="F118" s="24"/>
    </row>
    <row r="119" spans="1:9">
      <c r="C119" s="24"/>
      <c r="D119" s="2"/>
      <c r="F119" s="24"/>
    </row>
    <row r="120" spans="1:9">
      <c r="C120" s="24"/>
      <c r="D120" s="2"/>
      <c r="F120" s="24"/>
    </row>
    <row r="121" spans="1:9">
      <c r="C121" s="24"/>
      <c r="D121" s="2"/>
      <c r="F121" s="24"/>
    </row>
    <row r="122" spans="1:9" s="28" customFormat="1">
      <c r="A122" s="28" t="s">
        <v>106</v>
      </c>
      <c r="E122" s="28">
        <f>E4</f>
        <v>160</v>
      </c>
      <c r="F122" s="28">
        <f>E122*(365.25/7)</f>
        <v>8348.5714285714294</v>
      </c>
      <c r="H122" s="29"/>
      <c r="I122" s="28">
        <f>SUM(I108,I103,I88,I80,I75)</f>
        <v>6.2364371116858708</v>
      </c>
    </row>
    <row r="123" spans="1:9">
      <c r="F123" s="24"/>
    </row>
    <row r="124" spans="1:9" s="24" customFormat="1">
      <c r="A124" s="24" t="s">
        <v>107</v>
      </c>
      <c r="H124" s="25"/>
    </row>
    <row r="125" spans="1:9" s="24" customFormat="1">
      <c r="B125" s="24" t="s">
        <v>12</v>
      </c>
      <c r="E125" s="24">
        <f>E11</f>
        <v>22.4</v>
      </c>
      <c r="F125" s="24">
        <f t="shared" ref="F125:F133" si="0">E125*(365.25/7)</f>
        <v>1168.8</v>
      </c>
      <c r="G125" s="24">
        <v>1</v>
      </c>
      <c r="H125" s="25"/>
    </row>
    <row r="126" spans="1:9">
      <c r="C126" s="24" t="s">
        <v>108</v>
      </c>
      <c r="D126" s="24"/>
      <c r="E126" s="19">
        <f>G126*E125</f>
        <v>7.4666666666666659</v>
      </c>
      <c r="F126" s="19">
        <f t="shared" si="0"/>
        <v>389.59999999999997</v>
      </c>
      <c r="G126" s="19">
        <v>0.33333333333333331</v>
      </c>
    </row>
    <row r="127" spans="1:9">
      <c r="C127" s="24" t="s">
        <v>109</v>
      </c>
      <c r="D127" s="24"/>
      <c r="E127" s="19">
        <f>G127*E125</f>
        <v>9.3046153846153832</v>
      </c>
      <c r="F127" s="19">
        <f t="shared" si="0"/>
        <v>485.50153846153842</v>
      </c>
      <c r="G127" s="19">
        <v>0.41538461538461535</v>
      </c>
    </row>
    <row r="128" spans="1:9">
      <c r="C128" s="24" t="s">
        <v>110</v>
      </c>
      <c r="D128" s="24"/>
      <c r="E128" s="19">
        <f>G128*E125</f>
        <v>2.2974358974358973</v>
      </c>
      <c r="F128" s="19">
        <f t="shared" si="0"/>
        <v>119.87692307692308</v>
      </c>
      <c r="G128" s="19">
        <v>0.10256410256410256</v>
      </c>
    </row>
    <row r="129" spans="1:9">
      <c r="C129" s="24" t="s">
        <v>111</v>
      </c>
      <c r="D129" s="24"/>
      <c r="E129" s="19">
        <f>G129*E125</f>
        <v>3.3312820512820509</v>
      </c>
      <c r="F129" s="19">
        <f t="shared" si="0"/>
        <v>173.82153846153844</v>
      </c>
      <c r="G129" s="19">
        <v>0.14871794871794872</v>
      </c>
    </row>
    <row r="130" spans="1:9" s="24" customFormat="1">
      <c r="B130" s="24" t="s">
        <v>13</v>
      </c>
      <c r="E130" s="24">
        <f>E12</f>
        <v>8.8000000000000007</v>
      </c>
      <c r="F130" s="19">
        <f t="shared" si="0"/>
        <v>459.17142857142863</v>
      </c>
      <c r="G130" s="24">
        <v>1</v>
      </c>
      <c r="H130" s="25"/>
    </row>
    <row r="131" spans="1:9">
      <c r="C131" s="24" t="s">
        <v>13</v>
      </c>
      <c r="D131" s="24"/>
      <c r="E131" s="19">
        <f>G131*E130</f>
        <v>8.8000000000000007</v>
      </c>
      <c r="F131" s="19">
        <f t="shared" si="0"/>
        <v>459.17142857142863</v>
      </c>
      <c r="G131" s="19">
        <v>1</v>
      </c>
    </row>
    <row r="132" spans="1:9" s="24" customFormat="1">
      <c r="B132" s="24" t="s">
        <v>14</v>
      </c>
      <c r="E132" s="24" t="s">
        <v>105</v>
      </c>
      <c r="F132" s="19" t="e">
        <f t="shared" si="0"/>
        <v>#VALUE!</v>
      </c>
      <c r="G132" s="24">
        <v>1</v>
      </c>
      <c r="H132" s="25"/>
    </row>
    <row r="133" spans="1:9">
      <c r="C133" s="24" t="s">
        <v>14</v>
      </c>
      <c r="D133" s="24"/>
      <c r="E133" s="19" t="s">
        <v>105</v>
      </c>
      <c r="F133" s="19" t="e">
        <f t="shared" si="0"/>
        <v>#VALUE!</v>
      </c>
      <c r="G133" s="19">
        <v>1</v>
      </c>
    </row>
    <row r="134" spans="1:9">
      <c r="C134" s="24"/>
      <c r="D134" s="3" t="s">
        <v>101</v>
      </c>
      <c r="E134" s="3"/>
      <c r="F134" s="24"/>
      <c r="G134" s="3"/>
      <c r="H134" s="23">
        <f>B467</f>
        <v>3.0795779023961499E-4</v>
      </c>
    </row>
    <row r="135" spans="1:9" s="28" customFormat="1">
      <c r="A135" s="28" t="s">
        <v>112</v>
      </c>
      <c r="E135" s="28">
        <f>E10</f>
        <v>31.3</v>
      </c>
      <c r="F135" s="28">
        <f>E135*(365.25/7)</f>
        <v>1633.1892857142859</v>
      </c>
      <c r="H135" s="29"/>
      <c r="I135" s="28">
        <f>F135*H134</f>
        <v>0.5029533634715867</v>
      </c>
    </row>
    <row r="136" spans="1:9">
      <c r="C136" s="24"/>
      <c r="D136" s="24"/>
      <c r="F136" s="24"/>
    </row>
    <row r="137" spans="1:9" s="24" customFormat="1">
      <c r="A137" s="24" t="s">
        <v>16</v>
      </c>
      <c r="H137" s="25"/>
    </row>
    <row r="138" spans="1:9" s="24" customFormat="1">
      <c r="B138" s="24" t="s">
        <v>17</v>
      </c>
      <c r="E138" s="24">
        <f>E15</f>
        <v>35.200000000000003</v>
      </c>
      <c r="F138" s="24">
        <f t="shared" ref="F138:F151" si="1">E138*(365.25/7)</f>
        <v>1836.6857142857145</v>
      </c>
      <c r="G138" s="24">
        <v>1.0036231884057971</v>
      </c>
      <c r="H138" s="25"/>
    </row>
    <row r="139" spans="1:9">
      <c r="C139" s="24" t="s">
        <v>113</v>
      </c>
      <c r="D139" s="24"/>
      <c r="E139" s="19">
        <f>G139*E138</f>
        <v>10.075362318840581</v>
      </c>
      <c r="F139" s="19">
        <f t="shared" si="1"/>
        <v>525.71801242236029</v>
      </c>
      <c r="G139" s="19">
        <v>0.28623188405797101</v>
      </c>
    </row>
    <row r="140" spans="1:9">
      <c r="C140" s="24" t="s">
        <v>114</v>
      </c>
      <c r="D140" s="24"/>
      <c r="E140" s="19">
        <f>G140*E138</f>
        <v>5.6115942028985515</v>
      </c>
      <c r="F140" s="19">
        <f t="shared" si="1"/>
        <v>292.80496894409941</v>
      </c>
      <c r="G140" s="19">
        <v>0.15942028985507248</v>
      </c>
    </row>
    <row r="141" spans="1:9">
      <c r="C141" s="24" t="s">
        <v>115</v>
      </c>
      <c r="D141" s="24"/>
      <c r="E141" s="19">
        <f>G141*E138</f>
        <v>13.136231884057972</v>
      </c>
      <c r="F141" s="19">
        <f t="shared" si="1"/>
        <v>685.4298136645964</v>
      </c>
      <c r="G141" s="19">
        <v>0.37318840579710144</v>
      </c>
    </row>
    <row r="142" spans="1:9">
      <c r="C142" s="24" t="s">
        <v>116</v>
      </c>
      <c r="D142" s="24"/>
      <c r="E142" s="19">
        <f>G142*E138</f>
        <v>3.3159420289855075</v>
      </c>
      <c r="F142" s="19">
        <f t="shared" si="1"/>
        <v>173.02111801242239</v>
      </c>
      <c r="G142" s="19">
        <v>9.420289855072464E-2</v>
      </c>
    </row>
    <row r="143" spans="1:9">
      <c r="C143" s="24" t="s">
        <v>117</v>
      </c>
      <c r="D143" s="24"/>
      <c r="E143" s="19">
        <f>G143*E138</f>
        <v>1.0202898550724639</v>
      </c>
      <c r="F143" s="19">
        <f t="shared" si="1"/>
        <v>53.237267080745355</v>
      </c>
      <c r="G143" s="19">
        <v>2.8985507246376812E-2</v>
      </c>
    </row>
    <row r="144" spans="1:9">
      <c r="C144" s="24" t="s">
        <v>118</v>
      </c>
      <c r="D144" s="24"/>
      <c r="E144" s="19">
        <f>G144*E138</f>
        <v>0.89275362318840579</v>
      </c>
      <c r="F144" s="19">
        <f t="shared" si="1"/>
        <v>46.582608695652176</v>
      </c>
      <c r="G144" s="19">
        <v>2.5362318840579708E-2</v>
      </c>
    </row>
    <row r="145" spans="1:9">
      <c r="C145" s="24" t="s">
        <v>119</v>
      </c>
      <c r="D145" s="24"/>
      <c r="E145" s="19">
        <f>G145*E138</f>
        <v>1.2753623188405798</v>
      </c>
      <c r="F145" s="19">
        <f t="shared" si="1"/>
        <v>66.546583850931682</v>
      </c>
      <c r="G145" s="19">
        <v>3.6231884057971016E-2</v>
      </c>
    </row>
    <row r="146" spans="1:9" s="24" customFormat="1">
      <c r="B146" s="24" t="s">
        <v>18</v>
      </c>
      <c r="E146" s="24">
        <f>E16</f>
        <v>7.8</v>
      </c>
      <c r="F146" s="24">
        <f t="shared" si="1"/>
        <v>406.99285714285713</v>
      </c>
      <c r="G146" s="24">
        <v>1</v>
      </c>
      <c r="H146" s="25"/>
    </row>
    <row r="147" spans="1:9">
      <c r="C147" s="24" t="s">
        <v>120</v>
      </c>
      <c r="D147" s="24"/>
      <c r="E147" s="19">
        <f>G147*E146</f>
        <v>3.2709677419354839</v>
      </c>
      <c r="F147" s="19">
        <f t="shared" si="1"/>
        <v>170.67442396313365</v>
      </c>
      <c r="G147" s="19">
        <v>0.41935483870967744</v>
      </c>
    </row>
    <row r="148" spans="1:9">
      <c r="C148" s="24" t="s">
        <v>121</v>
      </c>
      <c r="D148" s="24"/>
      <c r="E148" s="19">
        <f>G148*E146</f>
        <v>0.88064516129032244</v>
      </c>
      <c r="F148" s="19">
        <f t="shared" si="1"/>
        <v>45.950806451612898</v>
      </c>
      <c r="G148" s="19">
        <v>0.1129032258064516</v>
      </c>
    </row>
    <row r="149" spans="1:9">
      <c r="C149" s="24" t="s">
        <v>122</v>
      </c>
      <c r="D149" s="24"/>
      <c r="E149" s="19">
        <f>G149*E146</f>
        <v>2.7677419354838713</v>
      </c>
      <c r="F149" s="19">
        <f t="shared" si="1"/>
        <v>144.41682027649773</v>
      </c>
      <c r="G149" s="19">
        <v>0.35483870967741937</v>
      </c>
    </row>
    <row r="150" spans="1:9">
      <c r="C150" s="24" t="s">
        <v>123</v>
      </c>
      <c r="D150" s="24"/>
      <c r="E150" s="19">
        <f>G150*E146</f>
        <v>0.62903225806451613</v>
      </c>
      <c r="F150" s="19">
        <f t="shared" si="1"/>
        <v>32.822004608294932</v>
      </c>
      <c r="G150" s="19">
        <v>8.0645161290322578E-2</v>
      </c>
    </row>
    <row r="151" spans="1:9">
      <c r="C151" s="24" t="s">
        <v>124</v>
      </c>
      <c r="D151" s="24"/>
      <c r="E151" s="19">
        <f>G151*E146</f>
        <v>0.25161290322580643</v>
      </c>
      <c r="F151" s="19">
        <f t="shared" si="1"/>
        <v>13.128801843317971</v>
      </c>
      <c r="G151" s="19">
        <v>3.2258064516129031E-2</v>
      </c>
    </row>
    <row r="152" spans="1:9">
      <c r="C152" s="24"/>
      <c r="D152" s="2" t="s">
        <v>125</v>
      </c>
      <c r="H152" s="23">
        <f>B468</f>
        <v>2.5698777452277098E-4</v>
      </c>
    </row>
    <row r="153" spans="1:9">
      <c r="C153" s="24"/>
      <c r="D153" s="3" t="s">
        <v>126</v>
      </c>
      <c r="F153" s="24"/>
      <c r="G153" s="28"/>
      <c r="H153" s="23">
        <f>B469</f>
        <v>2.3781103369882801E-4</v>
      </c>
    </row>
    <row r="154" spans="1:9" s="28" customFormat="1">
      <c r="A154" s="28" t="s">
        <v>127</v>
      </c>
      <c r="E154" s="28">
        <f>E14</f>
        <v>43</v>
      </c>
      <c r="F154" s="28">
        <f>E154*(365.25/7)</f>
        <v>2243.6785714285716</v>
      </c>
      <c r="H154" s="29"/>
      <c r="I154" s="28">
        <f>F154*AVERAGE(H152:H153)</f>
        <v>0.55508474158759846</v>
      </c>
    </row>
    <row r="155" spans="1:9">
      <c r="C155" s="24"/>
      <c r="D155" s="24"/>
      <c r="F155" s="24"/>
    </row>
    <row r="156" spans="1:9" s="24" customFormat="1">
      <c r="A156" s="24" t="s">
        <v>19</v>
      </c>
      <c r="H156" s="25"/>
    </row>
    <row r="157" spans="1:9" s="24" customFormat="1">
      <c r="B157" s="24" t="s">
        <v>20</v>
      </c>
      <c r="E157" s="30">
        <f>E18</f>
        <v>60.6</v>
      </c>
      <c r="F157" s="24">
        <f>E157*(365.25/7)</f>
        <v>3162.0214285714287</v>
      </c>
      <c r="G157" s="24">
        <v>1.0151057401812689</v>
      </c>
      <c r="H157" s="25"/>
      <c r="I157" s="24">
        <f>F157*AVERAGE(H159:H160)</f>
        <v>0.42767851308504051</v>
      </c>
    </row>
    <row r="158" spans="1:9">
      <c r="C158" s="24" t="s">
        <v>20</v>
      </c>
      <c r="D158" s="24"/>
      <c r="E158" s="26">
        <f>G158*E157</f>
        <v>60.6</v>
      </c>
      <c r="F158" s="19">
        <f>E158*(365.25/7)</f>
        <v>3162.0214285714287</v>
      </c>
      <c r="G158" s="19">
        <v>1</v>
      </c>
    </row>
    <row r="159" spans="1:9">
      <c r="D159" s="27" t="s">
        <v>128</v>
      </c>
      <c r="E159" s="26"/>
      <c r="F159" s="24"/>
      <c r="H159" s="23">
        <f>B529</f>
        <v>7.7595885697333093E-5</v>
      </c>
    </row>
    <row r="160" spans="1:9">
      <c r="D160" s="31" t="s">
        <v>129</v>
      </c>
      <c r="E160" s="26"/>
      <c r="F160" s="24"/>
      <c r="H160" s="23">
        <f>B492</f>
        <v>1.9291367456093599E-4</v>
      </c>
    </row>
    <row r="161" spans="2:9" s="24" customFormat="1">
      <c r="B161" s="24" t="s">
        <v>21</v>
      </c>
      <c r="E161" s="30">
        <f>E19</f>
        <v>59.5</v>
      </c>
      <c r="F161" s="24">
        <f>E161*(365.25/7)</f>
        <v>3104.625</v>
      </c>
      <c r="G161" s="24">
        <v>1</v>
      </c>
      <c r="H161" s="25"/>
      <c r="I161" s="24">
        <f>SUM(I162,I168,I164)</f>
        <v>0.71173239177308323</v>
      </c>
    </row>
    <row r="162" spans="2:9">
      <c r="C162" s="24" t="s">
        <v>130</v>
      </c>
      <c r="D162" s="24"/>
      <c r="E162" s="26">
        <f>G162*E161</f>
        <v>36.992509363295888</v>
      </c>
      <c r="F162" s="19">
        <f>E162*(365.25/7)</f>
        <v>1930.216292134832</v>
      </c>
      <c r="G162" s="19">
        <v>0.62172284644194764</v>
      </c>
      <c r="I162" s="19">
        <f>F162*H163</f>
        <v>0.37236511761311553</v>
      </c>
    </row>
    <row r="163" spans="2:9">
      <c r="C163" s="24"/>
      <c r="D163" s="31" t="s">
        <v>129</v>
      </c>
      <c r="E163" s="26"/>
      <c r="F163" s="24"/>
      <c r="H163" s="23">
        <f>B492</f>
        <v>1.9291367456093599E-4</v>
      </c>
    </row>
    <row r="164" spans="2:9">
      <c r="C164" s="24" t="s">
        <v>131</v>
      </c>
      <c r="D164" s="24"/>
      <c r="E164" s="26">
        <f>G164*E161</f>
        <v>3.1198501872659175</v>
      </c>
      <c r="F164" s="19">
        <f>E164*(365.25/7)</f>
        <v>162.78932584269663</v>
      </c>
      <c r="G164" s="19">
        <v>5.2434456928838948E-2</v>
      </c>
      <c r="I164" s="19">
        <f>F164*AVERAGE(H165:H167)</f>
        <v>0.14421206191694935</v>
      </c>
    </row>
    <row r="165" spans="2:9">
      <c r="C165" s="24"/>
      <c r="D165" s="31" t="s">
        <v>132</v>
      </c>
      <c r="E165" s="26"/>
      <c r="F165" s="24"/>
      <c r="H165" s="23">
        <f>B479</f>
        <v>1.4906108433209899E-3</v>
      </c>
    </row>
    <row r="166" spans="2:9">
      <c r="C166" s="24"/>
      <c r="D166" s="31" t="s">
        <v>133</v>
      </c>
      <c r="E166" s="26"/>
      <c r="F166" s="24"/>
      <c r="H166" s="23">
        <f>B478</f>
        <v>8.8192919598841597E-4</v>
      </c>
    </row>
    <row r="167" spans="2:9">
      <c r="C167" s="24"/>
      <c r="D167" s="31" t="s">
        <v>134</v>
      </c>
      <c r="E167" s="26"/>
      <c r="F167" s="24"/>
      <c r="H167" s="23">
        <f>B470</f>
        <v>2.8510464047079402E-4</v>
      </c>
    </row>
    <row r="168" spans="2:9">
      <c r="C168" s="24" t="s">
        <v>135</v>
      </c>
      <c r="D168" s="24"/>
      <c r="E168" s="26">
        <f>G168*E161</f>
        <v>19.387640449438202</v>
      </c>
      <c r="F168" s="19">
        <f>E168*(365.25/7)</f>
        <v>1011.6193820224719</v>
      </c>
      <c r="G168" s="19">
        <v>0.32584269662921345</v>
      </c>
      <c r="I168" s="19">
        <f>F168*H169</f>
        <v>0.19515521224301832</v>
      </c>
    </row>
    <row r="169" spans="2:9">
      <c r="C169" s="24"/>
      <c r="D169" s="31" t="s">
        <v>129</v>
      </c>
      <c r="E169" s="26"/>
      <c r="F169" s="24"/>
      <c r="H169" s="23">
        <f>B492</f>
        <v>1.9291367456093599E-4</v>
      </c>
    </row>
    <row r="170" spans="2:9" s="24" customFormat="1">
      <c r="B170" s="24" t="s">
        <v>22</v>
      </c>
      <c r="D170" s="24" t="s">
        <v>136</v>
      </c>
      <c r="E170" s="30">
        <f>(E200-SUM(E186,E177,E161,E157)) / 2</f>
        <v>8.25</v>
      </c>
      <c r="F170" s="24">
        <f>E170*(365.25/7)</f>
        <v>430.47321428571428</v>
      </c>
      <c r="G170" s="24">
        <v>1</v>
      </c>
      <c r="H170" s="25"/>
      <c r="I170" s="24">
        <f>SUM(I171,I175)</f>
        <v>0.10670767304934753</v>
      </c>
    </row>
    <row r="171" spans="2:9">
      <c r="C171" s="24" t="s">
        <v>137</v>
      </c>
      <c r="D171" s="24"/>
      <c r="E171" s="26">
        <f>G171*E170</f>
        <v>1.4953125</v>
      </c>
      <c r="F171" s="19">
        <f>E171*(365.25/7)</f>
        <v>78.023270089285717</v>
      </c>
      <c r="G171" s="19">
        <v>0.18124999999999999</v>
      </c>
      <c r="I171" s="19">
        <f>F171*AVERAGE(H172:H174)</f>
        <v>6.9119376217281259E-2</v>
      </c>
    </row>
    <row r="172" spans="2:9">
      <c r="C172" s="24"/>
      <c r="D172" s="31" t="s">
        <v>132</v>
      </c>
      <c r="E172" s="26"/>
      <c r="F172" s="24"/>
      <c r="H172" s="23">
        <f>B479</f>
        <v>1.4906108433209899E-3</v>
      </c>
    </row>
    <row r="173" spans="2:9">
      <c r="C173" s="24"/>
      <c r="D173" s="31" t="s">
        <v>133</v>
      </c>
      <c r="E173" s="26"/>
      <c r="F173" s="24"/>
      <c r="H173" s="23">
        <f>B478</f>
        <v>8.8192919598841597E-4</v>
      </c>
    </row>
    <row r="174" spans="2:9">
      <c r="C174" s="24"/>
      <c r="D174" s="31" t="s">
        <v>134</v>
      </c>
      <c r="E174" s="26"/>
      <c r="F174" s="24"/>
      <c r="H174" s="23">
        <f>B470</f>
        <v>2.8510464047079402E-4</v>
      </c>
    </row>
    <row r="175" spans="2:9">
      <c r="C175" s="24" t="s">
        <v>138</v>
      </c>
      <c r="D175" s="24"/>
      <c r="E175" s="26">
        <f>G175*E170</f>
        <v>6.7546875000000002</v>
      </c>
      <c r="F175" s="19">
        <f>E175*(365.25/7)</f>
        <v>352.44994419642859</v>
      </c>
      <c r="G175" s="19">
        <v>0.81874999999999998</v>
      </c>
      <c r="I175" s="19">
        <f>F175*H176</f>
        <v>3.7588296832066277E-2</v>
      </c>
    </row>
    <row r="176" spans="2:9">
      <c r="C176" s="24"/>
      <c r="D176" s="31" t="s">
        <v>139</v>
      </c>
      <c r="E176" s="26"/>
      <c r="F176" s="24"/>
      <c r="H176" s="23">
        <f>B555</f>
        <v>1.06648610536075E-4</v>
      </c>
    </row>
    <row r="177" spans="1:9" s="24" customFormat="1">
      <c r="B177" s="24" t="s">
        <v>23</v>
      </c>
      <c r="E177" s="30">
        <f>E21</f>
        <v>21.2</v>
      </c>
      <c r="F177" s="24">
        <f>E177*(365.25/7)</f>
        <v>1106.1857142857143</v>
      </c>
      <c r="G177" s="24">
        <v>0.99595141700404854</v>
      </c>
      <c r="H177" s="25"/>
      <c r="I177" s="24">
        <f>SUM(I178,I180,I182,I184)</f>
        <v>0.16662061878172554</v>
      </c>
    </row>
    <row r="178" spans="1:9">
      <c r="A178" s="32"/>
      <c r="C178" s="24" t="s">
        <v>140</v>
      </c>
      <c r="D178" s="24"/>
      <c r="E178" s="26">
        <f>G178*E177</f>
        <v>1.8882591093117409</v>
      </c>
      <c r="F178" s="19">
        <f>E178*(365.25/7)</f>
        <v>98.526662810873347</v>
      </c>
      <c r="G178" s="19">
        <v>8.9068825910931182E-2</v>
      </c>
      <c r="I178" s="19">
        <f>F178*H179</f>
        <v>1.3136203876894036E-2</v>
      </c>
    </row>
    <row r="179" spans="1:9">
      <c r="D179" s="31" t="s">
        <v>140</v>
      </c>
      <c r="E179" s="26"/>
      <c r="H179" s="23">
        <f>B489</f>
        <v>1.3332638599674901E-4</v>
      </c>
    </row>
    <row r="180" spans="1:9">
      <c r="C180" s="24" t="s">
        <v>141</v>
      </c>
      <c r="D180" s="24"/>
      <c r="E180" s="26">
        <f>G180*E177</f>
        <v>0.8582995951417004</v>
      </c>
      <c r="F180" s="19">
        <f>E180*(365.25/7)</f>
        <v>44.784846732215158</v>
      </c>
      <c r="G180" s="19">
        <v>4.048582995951417E-2</v>
      </c>
      <c r="I180" s="19">
        <f>F180*H181</f>
        <v>7.8853046781744793E-3</v>
      </c>
    </row>
    <row r="181" spans="1:9">
      <c r="D181" s="31" t="s">
        <v>142</v>
      </c>
      <c r="E181" s="26"/>
      <c r="H181" s="23">
        <f>B491</f>
        <v>1.7607081978696001E-4</v>
      </c>
    </row>
    <row r="182" spans="1:9">
      <c r="C182" s="24" t="s">
        <v>143</v>
      </c>
      <c r="D182" s="24"/>
      <c r="E182" s="26">
        <f>G182*E177</f>
        <v>18.367611336032386</v>
      </c>
      <c r="F182" s="19">
        <f>E182*(365.25/7)</f>
        <v>958.39572006940421</v>
      </c>
      <c r="G182" s="19">
        <v>0.8663967611336032</v>
      </c>
      <c r="I182" s="19">
        <f>F182*H183</f>
        <v>0.14511931108956788</v>
      </c>
    </row>
    <row r="183" spans="1:9">
      <c r="D183" s="31" t="s">
        <v>144</v>
      </c>
      <c r="E183" s="26"/>
      <c r="F183" s="24"/>
      <c r="H183" s="23">
        <f>B541</f>
        <v>1.5141898909884401E-4</v>
      </c>
    </row>
    <row r="184" spans="1:9">
      <c r="C184" s="24" t="s">
        <v>145</v>
      </c>
      <c r="D184" s="32">
        <f>F177-SUM(F182,F180,F178)</f>
        <v>4.478484673221601</v>
      </c>
      <c r="E184" s="26" t="s">
        <v>105</v>
      </c>
      <c r="F184" s="19" t="e">
        <f>E184*(365.25/7)</f>
        <v>#VALUE!</v>
      </c>
      <c r="G184" s="19">
        <v>4.0485829959514552E-3</v>
      </c>
      <c r="I184" s="19">
        <f>D184*H185</f>
        <v>4.7979913708914678E-4</v>
      </c>
    </row>
    <row r="185" spans="1:9">
      <c r="D185" s="27" t="s">
        <v>146</v>
      </c>
      <c r="E185" s="26"/>
      <c r="F185" s="24"/>
      <c r="H185" s="23">
        <f>B540</f>
        <v>1.07134259040347E-4</v>
      </c>
    </row>
    <row r="186" spans="1:9" s="24" customFormat="1">
      <c r="B186" s="24" t="s">
        <v>24</v>
      </c>
      <c r="E186" s="30">
        <f>E22</f>
        <v>39.1</v>
      </c>
      <c r="F186" s="24">
        <f>E186*(365.25/7)</f>
        <v>2040.1821428571429</v>
      </c>
      <c r="G186" s="24">
        <v>0.99722991689750695</v>
      </c>
      <c r="H186" s="25"/>
      <c r="I186" s="24">
        <f>SUM(I187,I189,I191,I193,I195)</f>
        <v>3.4249837798881995</v>
      </c>
    </row>
    <row r="187" spans="1:9">
      <c r="C187" s="24" t="s">
        <v>147</v>
      </c>
      <c r="D187" s="24"/>
      <c r="E187" s="26">
        <f>G187*E186</f>
        <v>33.684487534626037</v>
      </c>
      <c r="F187" s="19">
        <f>E187*(365.25/7)</f>
        <v>1757.6084388603085</v>
      </c>
      <c r="G187" s="19">
        <v>0.86149584487534625</v>
      </c>
      <c r="I187" s="19">
        <f>F187*H188</f>
        <v>3.2617492369478209</v>
      </c>
    </row>
    <row r="188" spans="1:9">
      <c r="D188" s="31" t="s">
        <v>148</v>
      </c>
      <c r="E188" s="26"/>
      <c r="H188" s="23">
        <f>B486</f>
        <v>1.8557883342110301E-3</v>
      </c>
    </row>
    <row r="189" spans="1:9">
      <c r="C189" s="24" t="s">
        <v>149</v>
      </c>
      <c r="D189" s="24"/>
      <c r="E189" s="26">
        <f>G189*E186</f>
        <v>3.7908587257617725</v>
      </c>
      <c r="F189" s="19">
        <f>E189*(365.25/7)</f>
        <v>197.80159279778391</v>
      </c>
      <c r="G189" s="19">
        <v>9.6952908587257608E-2</v>
      </c>
      <c r="I189" s="19">
        <f>F189*H190</f>
        <v>0.14069977624469601</v>
      </c>
    </row>
    <row r="190" spans="1:9">
      <c r="C190" s="24"/>
      <c r="D190" s="31" t="s">
        <v>150</v>
      </c>
      <c r="E190" s="26"/>
      <c r="H190" s="23">
        <f>B488</f>
        <v>7.1131771111942403E-4</v>
      </c>
    </row>
    <row r="191" spans="1:9">
      <c r="C191" s="24" t="s">
        <v>151</v>
      </c>
      <c r="D191" s="24"/>
      <c r="E191" s="26">
        <f>G191*E186</f>
        <v>1.1914127423822716</v>
      </c>
      <c r="F191" s="19">
        <f>E191*(365.25/7)</f>
        <v>62.166214879303531</v>
      </c>
      <c r="G191" s="19">
        <v>3.0470914127423823E-2</v>
      </c>
      <c r="I191" s="19">
        <f>F191*H192</f>
        <v>1.7538482553054596E-2</v>
      </c>
    </row>
    <row r="192" spans="1:9">
      <c r="C192" s="24"/>
      <c r="D192" s="31" t="s">
        <v>152</v>
      </c>
      <c r="E192" s="26"/>
      <c r="H192" s="23">
        <f>B459</f>
        <v>2.8212241306802699E-4</v>
      </c>
    </row>
    <row r="193" spans="1:9">
      <c r="C193" s="24" t="s">
        <v>153</v>
      </c>
      <c r="D193" s="32">
        <f>F186-SUM(F187,F189,F191,F195)</f>
        <v>5.651474079936861</v>
      </c>
      <c r="E193" s="26" t="s">
        <v>105</v>
      </c>
      <c r="F193" s="19" t="e">
        <f>E193*(365.25/7)</f>
        <v>#VALUE!</v>
      </c>
      <c r="G193" s="19">
        <v>2.7700831024930483E-3</v>
      </c>
      <c r="I193" s="19">
        <f>D193*H194</f>
        <v>1.2490710356570641E-3</v>
      </c>
    </row>
    <row r="194" spans="1:9">
      <c r="C194" s="24"/>
      <c r="D194" s="31" t="s">
        <v>154</v>
      </c>
      <c r="E194" s="26"/>
      <c r="H194" s="23">
        <f>B473</f>
        <v>2.2101685648552401E-4</v>
      </c>
    </row>
    <row r="195" spans="1:9">
      <c r="C195" s="24" t="s">
        <v>155</v>
      </c>
      <c r="D195" s="24"/>
      <c r="E195" s="26">
        <f>G195*E186</f>
        <v>0.32493074792243765</v>
      </c>
      <c r="F195" s="19">
        <f>E195*(365.25/7)</f>
        <v>16.95442223981005</v>
      </c>
      <c r="G195" s="19">
        <v>8.3102493074792231E-3</v>
      </c>
      <c r="I195" s="19">
        <f>F195*H196</f>
        <v>3.7472131069710745E-3</v>
      </c>
    </row>
    <row r="196" spans="1:9">
      <c r="C196" s="24"/>
      <c r="D196" s="31" t="s">
        <v>154</v>
      </c>
      <c r="E196" s="26"/>
      <c r="H196" s="23">
        <f>B473</f>
        <v>2.2101685648552401E-4</v>
      </c>
    </row>
    <row r="197" spans="1:9" s="24" customFormat="1">
      <c r="B197" s="24" t="s">
        <v>25</v>
      </c>
      <c r="D197" s="24" t="s">
        <v>136</v>
      </c>
      <c r="E197" s="30">
        <f>(E200-SUM(E157,E161,E177,E186))/2</f>
        <v>8.2500000000000142</v>
      </c>
      <c r="F197" s="24">
        <f>E197*(365.25/7)</f>
        <v>430.47321428571502</v>
      </c>
      <c r="G197" s="24">
        <v>1</v>
      </c>
      <c r="H197" s="25"/>
      <c r="I197" s="24">
        <f>F197*H199</f>
        <v>2.474124040508173E-2</v>
      </c>
    </row>
    <row r="198" spans="1:9">
      <c r="C198" s="24" t="s">
        <v>25</v>
      </c>
      <c r="D198" s="24"/>
      <c r="E198" s="26" t="s">
        <v>105</v>
      </c>
      <c r="F198" s="24" t="e">
        <f>E198*(365.25/7)</f>
        <v>#VALUE!</v>
      </c>
      <c r="G198" s="19">
        <v>1</v>
      </c>
    </row>
    <row r="199" spans="1:9">
      <c r="C199" s="24"/>
      <c r="D199" s="31" t="s">
        <v>156</v>
      </c>
      <c r="E199" s="26"/>
      <c r="F199" s="24"/>
      <c r="H199" s="23">
        <f>B532</f>
        <v>5.74745177725748E-5</v>
      </c>
    </row>
    <row r="200" spans="1:9" s="28" customFormat="1">
      <c r="A200" s="28" t="s">
        <v>157</v>
      </c>
      <c r="E200" s="33">
        <f>E17</f>
        <v>196.9</v>
      </c>
      <c r="F200" s="28">
        <f>E200*(365.25/7)</f>
        <v>10273.960714285715</v>
      </c>
      <c r="H200" s="29"/>
      <c r="I200" s="28">
        <f>SUM(I161,I170,I157,I177,I186,I197)</f>
        <v>4.8624642169824774</v>
      </c>
    </row>
    <row r="201" spans="1:9">
      <c r="C201" s="24"/>
      <c r="D201" s="24"/>
      <c r="E201" s="26"/>
      <c r="F201" s="24"/>
    </row>
    <row r="202" spans="1:9" s="24" customFormat="1">
      <c r="A202" s="24" t="s">
        <v>26</v>
      </c>
      <c r="E202" s="26"/>
      <c r="H202" s="25"/>
    </row>
    <row r="203" spans="1:9" s="24" customFormat="1">
      <c r="B203" s="24" t="s">
        <v>158</v>
      </c>
      <c r="E203" s="30">
        <f>E25</f>
        <v>15.4</v>
      </c>
      <c r="F203" s="24">
        <f>E203*(365.25/7)</f>
        <v>803.55000000000007</v>
      </c>
      <c r="G203" s="24">
        <v>0.97826086956521752</v>
      </c>
      <c r="H203" s="25"/>
      <c r="I203" s="24">
        <f>SUM(I204,I206,I208)</f>
        <v>0.17881979445641083</v>
      </c>
    </row>
    <row r="204" spans="1:9">
      <c r="A204" s="19"/>
      <c r="C204" s="24" t="s">
        <v>159</v>
      </c>
      <c r="D204" s="24"/>
      <c r="E204" s="26">
        <f>G204*E203</f>
        <v>13.056521739130437</v>
      </c>
      <c r="F204" s="19">
        <f>E204*(365.25/7)</f>
        <v>681.27065217391316</v>
      </c>
      <c r="G204" s="19">
        <v>0.84782608695652184</v>
      </c>
      <c r="I204" s="19">
        <f>F204*H205</f>
        <v>0.1500216934063478</v>
      </c>
    </row>
    <row r="205" spans="1:9">
      <c r="A205" s="19"/>
      <c r="C205" s="24"/>
      <c r="D205" s="31" t="s">
        <v>160</v>
      </c>
      <c r="E205" s="26"/>
      <c r="H205" s="23">
        <f>B484</f>
        <v>2.2020865411952401E-4</v>
      </c>
    </row>
    <row r="206" spans="1:9">
      <c r="A206" s="19"/>
      <c r="C206" s="24" t="s">
        <v>161</v>
      </c>
      <c r="D206" s="24"/>
      <c r="E206" s="26">
        <f>G206*E203</f>
        <v>2.008695652173913</v>
      </c>
      <c r="F206" s="19">
        <f>E206*(365.25/7)</f>
        <v>104.81086956521739</v>
      </c>
      <c r="G206" s="19">
        <v>0.13043478260869565</v>
      </c>
      <c r="I206" s="19">
        <f>F206*H207</f>
        <v>2.6935112115361644E-2</v>
      </c>
    </row>
    <row r="207" spans="1:9">
      <c r="A207" s="19"/>
      <c r="C207" s="24"/>
      <c r="D207" s="31" t="s">
        <v>125</v>
      </c>
      <c r="E207" s="26"/>
      <c r="H207" s="23">
        <f>B468</f>
        <v>2.5698777452277098E-4</v>
      </c>
    </row>
    <row r="208" spans="1:9">
      <c r="A208" s="19"/>
      <c r="C208" s="24" t="s">
        <v>162</v>
      </c>
      <c r="D208" s="24">
        <f>F203-SUM(F204,F206)</f>
        <v>17.468478260869574</v>
      </c>
      <c r="E208" s="26" t="s">
        <v>105</v>
      </c>
      <c r="F208" s="19" t="e">
        <f>E208*(365.25/7)</f>
        <v>#VALUE!</v>
      </c>
      <c r="G208" s="19">
        <v>2.1739130434782483E-2</v>
      </c>
      <c r="I208" s="19">
        <f>D208*H209</f>
        <v>1.862988934701372E-3</v>
      </c>
    </row>
    <row r="209" spans="1:9">
      <c r="A209" s="19"/>
      <c r="C209" s="24"/>
      <c r="D209" s="31" t="s">
        <v>139</v>
      </c>
      <c r="E209" s="26"/>
      <c r="H209" s="23">
        <f>B555</f>
        <v>1.06648610536075E-4</v>
      </c>
    </row>
    <row r="210" spans="1:9" s="24" customFormat="1">
      <c r="B210" s="24" t="s">
        <v>28</v>
      </c>
      <c r="E210" s="30">
        <f>E234-SUM(E203,E213,E220,E223,E227)</f>
        <v>3.0999999999999943</v>
      </c>
      <c r="F210" s="24">
        <f>E210*(365.25/7)</f>
        <v>161.75357142857115</v>
      </c>
      <c r="G210" s="24">
        <v>1</v>
      </c>
      <c r="H210" s="25"/>
      <c r="I210" s="24">
        <f>F211*H212</f>
        <v>4.1568690342538572E-2</v>
      </c>
    </row>
    <row r="211" spans="1:9">
      <c r="A211" s="19"/>
      <c r="C211" s="24" t="s">
        <v>28</v>
      </c>
      <c r="D211" s="24"/>
      <c r="E211" s="26">
        <f>G211*E210</f>
        <v>3.0999999999999943</v>
      </c>
      <c r="F211" s="19">
        <f>E211*(365.25/7)</f>
        <v>161.75357142857115</v>
      </c>
      <c r="G211" s="19">
        <v>1</v>
      </c>
    </row>
    <row r="212" spans="1:9">
      <c r="A212" s="19"/>
      <c r="C212" s="24"/>
      <c r="D212" s="31" t="s">
        <v>125</v>
      </c>
      <c r="E212" s="26"/>
      <c r="H212" s="23">
        <f>B468</f>
        <v>2.5698777452277098E-4</v>
      </c>
    </row>
    <row r="213" spans="1:9" s="24" customFormat="1">
      <c r="B213" s="24" t="s">
        <v>29</v>
      </c>
      <c r="E213" s="30">
        <f>E27</f>
        <v>12.1</v>
      </c>
      <c r="F213" s="24">
        <f>E213*(365.25/7)</f>
        <v>631.36071428571427</v>
      </c>
      <c r="G213" s="24">
        <v>1</v>
      </c>
      <c r="H213" s="25"/>
      <c r="I213" s="24">
        <f>SUM(I214,I215,I217)</f>
        <v>0.11269113051721778</v>
      </c>
    </row>
    <row r="214" spans="1:9">
      <c r="A214" s="19"/>
      <c r="C214" s="24" t="s">
        <v>163</v>
      </c>
      <c r="D214" s="24"/>
      <c r="E214" s="26">
        <f>G214*E213</f>
        <v>10.083333333333332</v>
      </c>
      <c r="F214" s="19">
        <f>E214*(365.25/7)</f>
        <v>526.13392857142856</v>
      </c>
      <c r="G214" s="19">
        <v>0.83333333333333326</v>
      </c>
      <c r="I214" s="19">
        <f>F214*H216</f>
        <v>9.7955240848877259E-2</v>
      </c>
    </row>
    <row r="215" spans="1:9">
      <c r="A215" s="19"/>
      <c r="C215" s="24" t="s">
        <v>164</v>
      </c>
      <c r="D215" s="24"/>
      <c r="E215" s="26">
        <f>G215*E213</f>
        <v>1.0083333333333333</v>
      </c>
      <c r="F215" s="19">
        <f>E215*(365.25/7)</f>
        <v>52.613392857142856</v>
      </c>
      <c r="G215" s="19">
        <v>8.3333333333333329E-2</v>
      </c>
      <c r="I215" s="19">
        <f>F215*H216</f>
        <v>9.795524084887727E-3</v>
      </c>
    </row>
    <row r="216" spans="1:9">
      <c r="A216" s="19"/>
      <c r="C216" s="24"/>
      <c r="D216" s="31" t="s">
        <v>165</v>
      </c>
      <c r="E216" s="26"/>
      <c r="H216" s="23">
        <f>B482</f>
        <v>1.86179289206548E-4</v>
      </c>
    </row>
    <row r="217" spans="1:9">
      <c r="A217" s="19"/>
      <c r="C217" s="24" t="s">
        <v>166</v>
      </c>
      <c r="D217" s="24"/>
      <c r="E217" s="26">
        <f>G217*E213</f>
        <v>1.0083333333333333</v>
      </c>
      <c r="F217" s="19">
        <f>E217*(365.25/7)</f>
        <v>52.613392857142856</v>
      </c>
      <c r="G217" s="19">
        <v>8.3333333333333329E-2</v>
      </c>
      <c r="I217" s="19">
        <f>F217*AVERAGE(H218:H219)</f>
        <v>4.9403655834528055E-3</v>
      </c>
    </row>
    <row r="218" spans="1:9">
      <c r="A218" s="19"/>
      <c r="C218" s="24"/>
      <c r="D218" s="31" t="s">
        <v>139</v>
      </c>
      <c r="E218" s="26"/>
      <c r="H218" s="23">
        <f>B555</f>
        <v>1.06648610536075E-4</v>
      </c>
    </row>
    <row r="219" spans="1:9">
      <c r="A219" s="19"/>
      <c r="C219" s="24"/>
      <c r="D219" s="31" t="s">
        <v>167</v>
      </c>
      <c r="E219" s="26"/>
      <c r="H219" s="23">
        <f>B528</f>
        <v>8.1150172821881203E-5</v>
      </c>
    </row>
    <row r="220" spans="1:9" s="24" customFormat="1">
      <c r="B220" s="24" t="s">
        <v>168</v>
      </c>
      <c r="E220" s="30">
        <f>E28</f>
        <v>3.2</v>
      </c>
      <c r="F220" s="24">
        <f>E220*(365.25/7)</f>
        <v>166.97142857142859</v>
      </c>
      <c r="G220" s="24">
        <v>1</v>
      </c>
      <c r="H220" s="25"/>
      <c r="I220" s="24">
        <f>F220*H222</f>
        <v>2.9220714450703116E-2</v>
      </c>
    </row>
    <row r="221" spans="1:9">
      <c r="A221" s="19"/>
      <c r="C221" s="24" t="s">
        <v>168</v>
      </c>
      <c r="D221" s="24"/>
      <c r="E221" s="26">
        <f>G221*E220</f>
        <v>3.2</v>
      </c>
      <c r="F221" s="19">
        <f>E221*(365.25/7)</f>
        <v>166.97142857142859</v>
      </c>
      <c r="G221" s="19">
        <v>1</v>
      </c>
    </row>
    <row r="222" spans="1:9">
      <c r="A222" s="19"/>
      <c r="D222" s="3" t="s">
        <v>169</v>
      </c>
      <c r="E222" s="26"/>
      <c r="H222" s="23">
        <f>B485</f>
        <v>1.7500427887998099E-4</v>
      </c>
    </row>
    <row r="223" spans="1:9" s="24" customFormat="1">
      <c r="B223" s="24" t="s">
        <v>31</v>
      </c>
      <c r="E223" s="30">
        <f>E29</f>
        <v>5.4</v>
      </c>
      <c r="F223" s="24">
        <f>E223*(365.25/7)</f>
        <v>281.76428571428573</v>
      </c>
      <c r="G223" s="24">
        <v>1</v>
      </c>
      <c r="H223" s="25"/>
      <c r="I223" s="24">
        <f>SUM(I224:I225)</f>
        <v>4.9309955635561509E-2</v>
      </c>
    </row>
    <row r="224" spans="1:9">
      <c r="A224" s="19"/>
      <c r="C224" s="24" t="s">
        <v>170</v>
      </c>
      <c r="D224" s="24"/>
      <c r="E224" s="26">
        <f>G224*E223</f>
        <v>2.5874999999999999</v>
      </c>
      <c r="F224" s="19">
        <f>E224*(365.25/7)</f>
        <v>135.01205357142857</v>
      </c>
      <c r="G224" s="19">
        <v>0.47916666666666663</v>
      </c>
      <c r="I224" s="19">
        <f>F224*H226</f>
        <v>2.3627687075373219E-2</v>
      </c>
    </row>
    <row r="225" spans="1:9">
      <c r="A225" s="19"/>
      <c r="C225" s="24" t="s">
        <v>171</v>
      </c>
      <c r="D225" s="24"/>
      <c r="E225" s="26">
        <f>G225*E223</f>
        <v>2.8125000000000004</v>
      </c>
      <c r="F225" s="19">
        <f>E225*(365.25/7)</f>
        <v>146.75223214285717</v>
      </c>
      <c r="G225" s="19">
        <v>0.52083333333333337</v>
      </c>
      <c r="I225" s="19">
        <f>F225*H226</f>
        <v>2.5682268560188286E-2</v>
      </c>
    </row>
    <row r="226" spans="1:9">
      <c r="A226" s="19"/>
      <c r="D226" s="3" t="s">
        <v>169</v>
      </c>
      <c r="E226" s="26"/>
      <c r="H226" s="23">
        <f>B485</f>
        <v>1.7500427887998099E-4</v>
      </c>
    </row>
    <row r="227" spans="1:9" s="24" customFormat="1">
      <c r="B227" s="24" t="s">
        <v>32</v>
      </c>
      <c r="E227" s="30">
        <f>E30</f>
        <v>8.1</v>
      </c>
      <c r="F227" s="24">
        <f>E227*(365.25/7)</f>
        <v>422.64642857142854</v>
      </c>
      <c r="G227" s="24">
        <v>0.9882352941176471</v>
      </c>
      <c r="H227" s="25"/>
      <c r="I227" s="24">
        <f>SUM(I228,I231)</f>
        <v>6.4164097275151682E-2</v>
      </c>
    </row>
    <row r="228" spans="1:9">
      <c r="A228" s="19"/>
      <c r="C228" s="24" t="s">
        <v>172</v>
      </c>
      <c r="D228" s="24"/>
      <c r="E228" s="26">
        <f>G228*E227</f>
        <v>5.908235294117647</v>
      </c>
      <c r="F228" s="19">
        <f>E228*(365.25/7)</f>
        <v>308.2832773109244</v>
      </c>
      <c r="G228" s="19">
        <v>0.72941176470588243</v>
      </c>
      <c r="I228" s="19">
        <f>F228*AVERAGE(H229:H230)</f>
        <v>5.4865769299929971E-2</v>
      </c>
    </row>
    <row r="229" spans="1:9">
      <c r="A229" s="19"/>
      <c r="C229" s="3"/>
      <c r="D229" s="3" t="s">
        <v>169</v>
      </c>
      <c r="E229" s="26"/>
      <c r="H229" s="23">
        <f>B485</f>
        <v>1.7500427887998099E-4</v>
      </c>
    </row>
    <row r="230" spans="1:9">
      <c r="A230" s="19"/>
      <c r="C230" s="34"/>
      <c r="D230" s="34" t="s">
        <v>173</v>
      </c>
      <c r="E230" s="26"/>
      <c r="H230" s="23">
        <f>B476</f>
        <v>1.8093957755303699E-4</v>
      </c>
    </row>
    <row r="231" spans="1:9">
      <c r="A231" s="19"/>
      <c r="C231" s="24" t="s">
        <v>174</v>
      </c>
      <c r="D231" s="24"/>
      <c r="E231" s="26">
        <f>G231*E227</f>
        <v>2.0964705882352943</v>
      </c>
      <c r="F231" s="19">
        <f>E231*(365.25/7)</f>
        <v>109.39084033613447</v>
      </c>
      <c r="G231" s="19">
        <v>0.25882352941176473</v>
      </c>
      <c r="I231" s="19">
        <f>F231*AVERAGE(H232:H233)</f>
        <v>9.2983279752217058E-3</v>
      </c>
    </row>
    <row r="232" spans="1:9">
      <c r="A232" s="19"/>
      <c r="D232" s="35" t="s">
        <v>146</v>
      </c>
      <c r="E232" s="26"/>
      <c r="H232" s="23">
        <f>B540</f>
        <v>1.07134259040347E-4</v>
      </c>
    </row>
    <row r="233" spans="1:9">
      <c r="A233" s="19"/>
      <c r="D233" s="3" t="s">
        <v>175</v>
      </c>
      <c r="E233" s="26"/>
      <c r="H233" s="23">
        <f>B556</f>
        <v>6.2867688959137197E-5</v>
      </c>
    </row>
    <row r="234" spans="1:9" s="28" customFormat="1">
      <c r="A234" s="28" t="s">
        <v>176</v>
      </c>
      <c r="E234" s="33">
        <f>E24</f>
        <v>47.3</v>
      </c>
      <c r="F234" s="28">
        <f>E234*(365.25/7)</f>
        <v>2468.0464285714284</v>
      </c>
      <c r="H234" s="29"/>
      <c r="I234" s="28">
        <f>SUM(I227,I220,I213,I210,I203,I223)</f>
        <v>0.47577438267758349</v>
      </c>
    </row>
    <row r="235" spans="1:9">
      <c r="C235" s="24"/>
      <c r="D235" s="24"/>
      <c r="F235" s="24"/>
    </row>
    <row r="236" spans="1:9" s="24" customFormat="1">
      <c r="A236" s="24" t="s">
        <v>33</v>
      </c>
      <c r="H236" s="25"/>
    </row>
    <row r="237" spans="1:9" s="24" customFormat="1">
      <c r="B237" s="24" t="s">
        <v>34</v>
      </c>
      <c r="E237" s="24">
        <f>E32</f>
        <v>6.7</v>
      </c>
      <c r="F237" s="24">
        <f>E237*(365.25/7)</f>
        <v>349.59642857142859</v>
      </c>
      <c r="G237" s="24">
        <v>0.98648648648648651</v>
      </c>
      <c r="H237" s="25"/>
      <c r="I237" s="24">
        <f>SUM(I238,I239,I241)</f>
        <v>6.269806771692657E-2</v>
      </c>
    </row>
    <row r="238" spans="1:9">
      <c r="C238" s="24" t="s">
        <v>177</v>
      </c>
      <c r="D238" s="24"/>
      <c r="E238" s="19">
        <f>G238*E237</f>
        <v>5.3418918918918914</v>
      </c>
      <c r="F238" s="19">
        <f>E238*(365.25/7)</f>
        <v>278.73228764478762</v>
      </c>
      <c r="G238" s="19">
        <v>0.79729729729729726</v>
      </c>
      <c r="I238" s="19">
        <f>F238*H240</f>
        <v>5.0433702376839466E-2</v>
      </c>
    </row>
    <row r="239" spans="1:9">
      <c r="C239" s="24" t="s">
        <v>178</v>
      </c>
      <c r="D239" s="24"/>
      <c r="E239" s="19">
        <f>G239*E237</f>
        <v>0.18108108108108109</v>
      </c>
      <c r="F239" s="19">
        <f>E239*(365.25/7)</f>
        <v>9.4485521235521244</v>
      </c>
      <c r="G239" s="19">
        <v>2.7027027027027029E-2</v>
      </c>
      <c r="I239" s="19">
        <f>F239*H240</f>
        <v>1.7096170297233721E-3</v>
      </c>
    </row>
    <row r="240" spans="1:9">
      <c r="C240" s="24"/>
      <c r="D240" s="34" t="s">
        <v>173</v>
      </c>
      <c r="H240" s="23">
        <f>B476</f>
        <v>1.8093957755303699E-4</v>
      </c>
    </row>
    <row r="241" spans="1:9">
      <c r="C241" s="24" t="s">
        <v>179</v>
      </c>
      <c r="D241" s="24"/>
      <c r="E241" s="19">
        <f>G241*E237</f>
        <v>1.0864864864864865</v>
      </c>
      <c r="F241" s="19">
        <f>E241*(365.25/7)</f>
        <v>56.691312741312743</v>
      </c>
      <c r="G241" s="19">
        <v>0.16216216216216214</v>
      </c>
      <c r="I241" s="19">
        <f>F241*H242</f>
        <v>1.0554748310363725E-2</v>
      </c>
    </row>
    <row r="242" spans="1:9">
      <c r="C242" s="24"/>
      <c r="D242" s="31" t="s">
        <v>165</v>
      </c>
      <c r="H242" s="23">
        <f>B482</f>
        <v>1.86179289206548E-4</v>
      </c>
    </row>
    <row r="243" spans="1:9" s="24" customFormat="1">
      <c r="B243" s="24" t="s">
        <v>35</v>
      </c>
      <c r="D243" s="24" t="s">
        <v>136</v>
      </c>
      <c r="E243" s="24">
        <f>(E251-E237)/2</f>
        <v>6.9</v>
      </c>
      <c r="F243" s="24">
        <f>E243*(365.25/7)</f>
        <v>360.0321428571429</v>
      </c>
      <c r="G243" s="24">
        <v>0.96129032258064506</v>
      </c>
      <c r="H243" s="25"/>
      <c r="I243" s="24">
        <f>SUM(I244,I245,I246)</f>
        <v>1.8322747839223313E-2</v>
      </c>
    </row>
    <row r="244" spans="1:9">
      <c r="C244" s="24" t="s">
        <v>180</v>
      </c>
      <c r="D244" s="24"/>
      <c r="E244" s="19">
        <f>G244*E243</f>
        <v>4.6741935483870964</v>
      </c>
      <c r="F244" s="19">
        <f>E244*(365.25/7)</f>
        <v>243.89274193548385</v>
      </c>
      <c r="G244" s="19">
        <v>0.67741935483870963</v>
      </c>
      <c r="I244" s="19">
        <f>F244*H247</f>
        <v>1.2492782617652258E-2</v>
      </c>
    </row>
    <row r="245" spans="1:9">
      <c r="C245" s="24" t="s">
        <v>181</v>
      </c>
      <c r="D245" s="24"/>
      <c r="E245" s="19">
        <f>G245*E243</f>
        <v>1.9587096774193549</v>
      </c>
      <c r="F245" s="19">
        <f>E245*(365.25/7)</f>
        <v>102.20267281105991</v>
      </c>
      <c r="G245" s="19">
        <v>0.28387096774193549</v>
      </c>
      <c r="I245" s="19">
        <f>F245*H247</f>
        <v>5.2350708112066614E-3</v>
      </c>
    </row>
    <row r="246" spans="1:9">
      <c r="C246" s="24" t="s">
        <v>182</v>
      </c>
      <c r="D246" s="24"/>
      <c r="E246" s="19">
        <f>G246*E243</f>
        <v>0.22258064516129034</v>
      </c>
      <c r="F246" s="19">
        <f>E246*(365.25/7)</f>
        <v>11.613940092165899</v>
      </c>
      <c r="G246" s="19">
        <v>3.2258064516129031E-2</v>
      </c>
      <c r="I246" s="19">
        <f>F246*H247</f>
        <v>5.948944103643934E-4</v>
      </c>
    </row>
    <row r="247" spans="1:9">
      <c r="C247" s="24"/>
      <c r="D247" s="34" t="s">
        <v>183</v>
      </c>
      <c r="H247" s="23">
        <f>B550</f>
        <v>5.1222445237656699E-5</v>
      </c>
    </row>
    <row r="248" spans="1:9" s="24" customFormat="1">
      <c r="B248" s="24" t="s">
        <v>36</v>
      </c>
      <c r="D248" s="24" t="s">
        <v>136</v>
      </c>
      <c r="E248" s="24">
        <f>(E251-E237)/2</f>
        <v>6.9</v>
      </c>
      <c r="F248" s="19">
        <f>E248*(365.25/7)</f>
        <v>360.0321428571429</v>
      </c>
      <c r="G248" s="24">
        <v>1</v>
      </c>
      <c r="H248" s="25"/>
      <c r="I248" s="24">
        <f>F248*H250</f>
        <v>3.2495025584712262E-2</v>
      </c>
    </row>
    <row r="249" spans="1:9">
      <c r="C249" s="24" t="s">
        <v>36</v>
      </c>
      <c r="D249" s="24"/>
      <c r="E249" s="19" t="s">
        <v>105</v>
      </c>
      <c r="F249" s="19" t="e">
        <f>E249*(365.25/7)</f>
        <v>#VALUE!</v>
      </c>
      <c r="G249" s="19">
        <v>1</v>
      </c>
    </row>
    <row r="250" spans="1:9">
      <c r="C250" s="24"/>
      <c r="D250" s="19" t="s">
        <v>184</v>
      </c>
      <c r="H250" s="23">
        <f>B549</f>
        <v>9.0255901394909502E-5</v>
      </c>
    </row>
    <row r="251" spans="1:9" s="28" customFormat="1">
      <c r="A251" s="28" t="s">
        <v>185</v>
      </c>
      <c r="E251" s="28">
        <f>E31</f>
        <v>20.5</v>
      </c>
      <c r="F251" s="28">
        <f>E251*(365.25/7)</f>
        <v>1069.6607142857142</v>
      </c>
      <c r="H251" s="29"/>
      <c r="I251" s="28">
        <f>SUM(I248,I243,I237)</f>
        <v>0.11351584114086215</v>
      </c>
    </row>
    <row r="252" spans="1:9">
      <c r="C252" s="24"/>
      <c r="D252" s="24"/>
      <c r="F252" s="24"/>
    </row>
    <row r="253" spans="1:9" s="24" customFormat="1">
      <c r="A253" s="24" t="s">
        <v>37</v>
      </c>
      <c r="H253" s="25"/>
    </row>
    <row r="254" spans="1:9" s="24" customFormat="1">
      <c r="B254" s="24" t="s">
        <v>38</v>
      </c>
      <c r="E254" s="24">
        <f>E36</f>
        <v>42.4</v>
      </c>
      <c r="F254" s="24">
        <f>E254*(365.25/7)</f>
        <v>2212.3714285714286</v>
      </c>
      <c r="G254" s="24">
        <v>0.96780684104627757</v>
      </c>
      <c r="H254" s="25"/>
      <c r="I254" s="24">
        <f>F254*H259</f>
        <v>0.30559896923981589</v>
      </c>
    </row>
    <row r="255" spans="1:9">
      <c r="C255" s="24" t="s">
        <v>186</v>
      </c>
      <c r="D255" s="24"/>
      <c r="E255" s="19">
        <f>G255*E254</f>
        <v>9.2136820925553327</v>
      </c>
      <c r="F255" s="19">
        <f>E255*(365.25/7)</f>
        <v>480.7567691865479</v>
      </c>
      <c r="G255" s="19">
        <v>0.21730382293762576</v>
      </c>
    </row>
    <row r="256" spans="1:9">
      <c r="C256" s="24" t="s">
        <v>187</v>
      </c>
      <c r="D256" s="24"/>
      <c r="E256" s="19">
        <f>G256*E254</f>
        <v>31.224144869215287</v>
      </c>
      <c r="F256" s="19">
        <f>E256*(365.25/7)</f>
        <v>1629.231273354412</v>
      </c>
      <c r="G256" s="19">
        <v>0.73641851106639833</v>
      </c>
    </row>
    <row r="257" spans="1:9">
      <c r="C257" s="24" t="s">
        <v>188</v>
      </c>
      <c r="D257" s="24"/>
      <c r="E257" s="19" t="s">
        <v>105</v>
      </c>
      <c r="F257" s="19" t="e">
        <f>E257*(365.25/7)</f>
        <v>#VALUE!</v>
      </c>
      <c r="G257" s="19">
        <v>3.2193158953722434E-2</v>
      </c>
    </row>
    <row r="258" spans="1:9">
      <c r="C258" s="24" t="s">
        <v>189</v>
      </c>
      <c r="D258" s="24"/>
      <c r="E258" s="19">
        <f>G258*E254</f>
        <v>0.59718309859154917</v>
      </c>
      <c r="F258" s="19">
        <f>E258*(365.25/7)</f>
        <v>31.160160965794763</v>
      </c>
      <c r="G258" s="19">
        <v>1.408450704225352E-2</v>
      </c>
    </row>
    <row r="259" spans="1:9">
      <c r="C259" s="24"/>
      <c r="D259" s="31" t="s">
        <v>190</v>
      </c>
      <c r="H259" s="23">
        <f>B481</f>
        <v>1.3813185493773399E-4</v>
      </c>
    </row>
    <row r="260" spans="1:9" s="24" customFormat="1">
      <c r="B260" s="24" t="s">
        <v>39</v>
      </c>
      <c r="E260" s="24">
        <f>E37</f>
        <v>63.5</v>
      </c>
      <c r="F260" s="24">
        <f>E260*(365.25/7)</f>
        <v>3313.3392857142858</v>
      </c>
      <c r="G260" s="24">
        <v>1</v>
      </c>
      <c r="H260" s="25"/>
      <c r="I260" s="24">
        <f>SUM(I261,I263,I265,I267,I269)</f>
        <v>3.6257700728198246</v>
      </c>
    </row>
    <row r="261" spans="1:9">
      <c r="C261" s="24" t="s">
        <v>191</v>
      </c>
      <c r="D261" s="24"/>
      <c r="E261" s="19">
        <f>G261*E260</f>
        <v>5.7894356005788712</v>
      </c>
      <c r="F261" s="19">
        <f>E261*(365.25/7)</f>
        <v>302.08447901591899</v>
      </c>
      <c r="G261" s="19">
        <v>9.1172214182344433E-2</v>
      </c>
      <c r="I261" s="19">
        <f>F261*H262</f>
        <v>4.1727489434367868E-2</v>
      </c>
    </row>
    <row r="262" spans="1:9">
      <c r="C262" s="24"/>
      <c r="D262" s="31" t="s">
        <v>190</v>
      </c>
      <c r="H262" s="23">
        <f>B481</f>
        <v>1.3813185493773399E-4</v>
      </c>
    </row>
    <row r="263" spans="1:9">
      <c r="C263" s="24" t="s">
        <v>192</v>
      </c>
      <c r="D263" s="24"/>
      <c r="E263" s="19">
        <f>G263*E260</f>
        <v>35.287988422575978</v>
      </c>
      <c r="F263" s="19">
        <f>E263*(365.25/7)</f>
        <v>1841.2768244779822</v>
      </c>
      <c r="G263" s="19">
        <v>0.55571635311143275</v>
      </c>
      <c r="I263" s="19">
        <f>F263*H264</f>
        <v>3.3706837533607059</v>
      </c>
    </row>
    <row r="264" spans="1:9">
      <c r="C264" s="24"/>
      <c r="D264" s="19" t="s">
        <v>193</v>
      </c>
      <c r="H264" s="23">
        <f>B511</f>
        <v>1.8306230266686399E-3</v>
      </c>
    </row>
    <row r="265" spans="1:9">
      <c r="C265" s="24" t="s">
        <v>194</v>
      </c>
      <c r="D265" s="24"/>
      <c r="E265" s="19">
        <f>G265*E260</f>
        <v>3.492040520984081</v>
      </c>
      <c r="F265" s="19">
        <f>E265*(365.25/7)</f>
        <v>182.20968575563367</v>
      </c>
      <c r="G265" s="19">
        <v>5.4992764109985527E-2</v>
      </c>
      <c r="I265" s="19">
        <f>F265*H266</f>
        <v>4.0271411966925318E-2</v>
      </c>
    </row>
    <row r="266" spans="1:9">
      <c r="A266" s="19"/>
      <c r="C266" s="24"/>
      <c r="D266" s="34" t="s">
        <v>154</v>
      </c>
      <c r="H266" s="23">
        <f>B473</f>
        <v>2.2101685648552401E-4</v>
      </c>
    </row>
    <row r="267" spans="1:9">
      <c r="A267" s="19"/>
      <c r="C267" s="24" t="s">
        <v>195</v>
      </c>
      <c r="D267" s="24"/>
      <c r="E267" s="19">
        <f>G267*E260</f>
        <v>8.5463096960926208</v>
      </c>
      <c r="F267" s="19">
        <f>E267*(365.25/7)</f>
        <v>445.9342309282614</v>
      </c>
      <c r="G267" s="19">
        <v>0.13458755426917512</v>
      </c>
      <c r="I267" s="19">
        <f>F267*H268</f>
        <v>4.7558266118972278E-2</v>
      </c>
    </row>
    <row r="268" spans="1:9">
      <c r="A268" s="19"/>
      <c r="C268" s="24"/>
      <c r="D268" s="34" t="s">
        <v>139</v>
      </c>
      <c r="H268" s="23">
        <f>B555</f>
        <v>1.06648610536075E-4</v>
      </c>
    </row>
    <row r="269" spans="1:9">
      <c r="A269" s="19"/>
      <c r="C269" s="24" t="s">
        <v>196</v>
      </c>
      <c r="D269" s="24"/>
      <c r="E269" s="19">
        <f>G269*E260</f>
        <v>10.384225759768453</v>
      </c>
      <c r="F269" s="19">
        <f>E269*(365.25/7)</f>
        <v>541.83406553648967</v>
      </c>
      <c r="G269" s="19">
        <v>0.16353111432706224</v>
      </c>
      <c r="I269" s="19">
        <f>F269*H270</f>
        <v>0.12552915193885333</v>
      </c>
    </row>
    <row r="270" spans="1:9">
      <c r="A270" s="19"/>
      <c r="C270" s="24"/>
      <c r="D270" s="34" t="s">
        <v>197</v>
      </c>
      <c r="H270" s="23">
        <f>B516</f>
        <v>2.3167452901759201E-4</v>
      </c>
    </row>
    <row r="271" spans="1:9" s="24" customFormat="1">
      <c r="B271" s="24" t="s">
        <v>40</v>
      </c>
      <c r="E271" s="24">
        <f>E38</f>
        <v>21.6</v>
      </c>
      <c r="F271" s="24">
        <f>E271*(365.25/7)</f>
        <v>1127.0571428571429</v>
      </c>
      <c r="G271" s="24">
        <v>1.0047169811320757</v>
      </c>
      <c r="H271" s="25"/>
      <c r="I271" s="24">
        <f>SUM(I272,I274,I276,I278,I280,I282,I287)</f>
        <v>1.0250828311200273</v>
      </c>
    </row>
    <row r="272" spans="1:9">
      <c r="A272" s="19"/>
      <c r="C272" s="24" t="s">
        <v>198</v>
      </c>
      <c r="D272" s="24"/>
      <c r="E272" s="19">
        <f>G272*E271</f>
        <v>0.50943396226415105</v>
      </c>
      <c r="F272" s="19">
        <f>E272*(365.25/7)</f>
        <v>26.581536388140169</v>
      </c>
      <c r="G272" s="19">
        <v>2.358490566037736E-2</v>
      </c>
      <c r="I272" s="19">
        <f>F272*H273</f>
        <v>4.4340129112490481E-2</v>
      </c>
    </row>
    <row r="273" spans="1:9">
      <c r="A273" s="19"/>
      <c r="C273" s="24"/>
      <c r="D273" s="3" t="s">
        <v>199</v>
      </c>
      <c r="H273" s="23">
        <f>B512</f>
        <v>1.6680799960183501E-3</v>
      </c>
    </row>
    <row r="274" spans="1:9">
      <c r="A274" s="19"/>
      <c r="C274" s="24" t="s">
        <v>200</v>
      </c>
      <c r="D274" s="24"/>
      <c r="E274" s="19">
        <f>G274*E271</f>
        <v>3.4641509433962265</v>
      </c>
      <c r="F274" s="19">
        <f>E274*(365.25/7)</f>
        <v>180.7544474393531</v>
      </c>
      <c r="G274" s="19">
        <v>0.16037735849056603</v>
      </c>
      <c r="I274" s="19">
        <f>F274*H275</f>
        <v>0.33089325365524619</v>
      </c>
    </row>
    <row r="275" spans="1:9">
      <c r="A275" s="19"/>
      <c r="C275" s="24"/>
      <c r="D275" s="31" t="s">
        <v>193</v>
      </c>
      <c r="H275" s="23">
        <f>B511</f>
        <v>1.8306230266686399E-3</v>
      </c>
    </row>
    <row r="276" spans="1:9">
      <c r="A276" s="19"/>
      <c r="C276" s="24" t="s">
        <v>201</v>
      </c>
      <c r="D276" s="24"/>
      <c r="E276" s="19">
        <f>G276*E271</f>
        <v>1.9358490566037736</v>
      </c>
      <c r="F276" s="19">
        <f>E276*(365.25/7)</f>
        <v>101.00983827493262</v>
      </c>
      <c r="G276" s="19">
        <v>8.9622641509433956E-2</v>
      </c>
      <c r="I276" s="19">
        <f>F276*H277</f>
        <v>8.3999336587732551E-2</v>
      </c>
    </row>
    <row r="277" spans="1:9">
      <c r="A277" s="19"/>
      <c r="C277" s="24"/>
      <c r="D277" s="3" t="s">
        <v>202</v>
      </c>
      <c r="H277" s="23">
        <f>B514</f>
        <v>8.3159559526369898E-4</v>
      </c>
    </row>
    <row r="278" spans="1:9">
      <c r="A278" s="19"/>
      <c r="C278" s="24" t="s">
        <v>203</v>
      </c>
      <c r="D278" s="24"/>
      <c r="E278" s="19">
        <f>G278*E271</f>
        <v>11.716981132075473</v>
      </c>
      <c r="F278" s="19">
        <f>E278*(365.25/7)</f>
        <v>611.37533692722377</v>
      </c>
      <c r="G278" s="19">
        <v>0.54245283018867929</v>
      </c>
      <c r="I278" s="19">
        <f>F278*H279</f>
        <v>0.50841703724153919</v>
      </c>
    </row>
    <row r="279" spans="1:9">
      <c r="A279" s="19"/>
      <c r="C279" s="24"/>
      <c r="D279" s="3" t="s">
        <v>202</v>
      </c>
      <c r="H279" s="23">
        <f>B514</f>
        <v>8.3159559526369898E-4</v>
      </c>
    </row>
    <row r="280" spans="1:9">
      <c r="A280" s="19"/>
      <c r="C280" s="24" t="s">
        <v>204</v>
      </c>
      <c r="D280" s="24"/>
      <c r="E280" s="19">
        <f>G280*E271</f>
        <v>0.50943396226415105</v>
      </c>
      <c r="F280" s="19">
        <f>E280*(365.25/7)</f>
        <v>26.581536388140169</v>
      </c>
      <c r="G280" s="19">
        <v>2.358490566037736E-2</v>
      </c>
      <c r="I280" s="19">
        <f>F280*H281</f>
        <v>1.4325220060014391E-2</v>
      </c>
    </row>
    <row r="281" spans="1:9">
      <c r="A281" s="19"/>
      <c r="C281" s="24"/>
      <c r="D281" s="3" t="s">
        <v>205</v>
      </c>
      <c r="H281" s="23">
        <f>B513</f>
        <v>5.3891618042085205E-4</v>
      </c>
    </row>
    <row r="282" spans="1:9">
      <c r="C282" s="24" t="s">
        <v>206</v>
      </c>
      <c r="D282" s="24"/>
      <c r="E282" s="19" t="s">
        <v>105</v>
      </c>
      <c r="F282" s="19" t="e">
        <f>E282*(365.25/7)</f>
        <v>#VALUE!</v>
      </c>
      <c r="G282" s="19">
        <v>-4.7169811320757482E-3</v>
      </c>
      <c r="I282" s="19">
        <v>0</v>
      </c>
    </row>
    <row r="283" spans="1:9">
      <c r="C283" s="24"/>
      <c r="D283" s="1" t="s">
        <v>193</v>
      </c>
    </row>
    <row r="284" spans="1:9">
      <c r="C284" s="24"/>
      <c r="D284" s="1" t="s">
        <v>199</v>
      </c>
    </row>
    <row r="285" spans="1:9">
      <c r="C285" s="24"/>
      <c r="D285" s="1" t="s">
        <v>205</v>
      </c>
    </row>
    <row r="286" spans="1:9">
      <c r="C286" s="24"/>
      <c r="D286" s="1" t="s">
        <v>202</v>
      </c>
    </row>
    <row r="287" spans="1:9">
      <c r="C287" s="24" t="s">
        <v>207</v>
      </c>
      <c r="D287" s="24"/>
      <c r="E287" s="19">
        <f>G287*E271</f>
        <v>3.5660377358490574</v>
      </c>
      <c r="F287" s="19">
        <f>E287*(365.25/7)</f>
        <v>186.07075471698118</v>
      </c>
      <c r="G287" s="19">
        <v>0.16509433962264153</v>
      </c>
      <c r="I287" s="19">
        <f>F287*H288</f>
        <v>4.3107854463004504E-2</v>
      </c>
    </row>
    <row r="288" spans="1:9">
      <c r="C288" s="24"/>
      <c r="D288" s="34" t="s">
        <v>197</v>
      </c>
      <c r="H288" s="23">
        <f>B516</f>
        <v>2.3167452901759201E-4</v>
      </c>
    </row>
    <row r="289" spans="1:9" s="28" customFormat="1">
      <c r="A289" s="28" t="s">
        <v>208</v>
      </c>
      <c r="E289" s="28">
        <f>E35</f>
        <v>127.5</v>
      </c>
      <c r="F289" s="28">
        <f>E289*(365.25/7)</f>
        <v>6652.7678571428578</v>
      </c>
      <c r="H289" s="29"/>
      <c r="I289" s="28">
        <f>SUM(I254,I260,I271)</f>
        <v>4.9564518731796676</v>
      </c>
    </row>
    <row r="290" spans="1:9">
      <c r="C290" s="24"/>
      <c r="D290" s="24"/>
      <c r="F290" s="24"/>
    </row>
    <row r="291" spans="1:9" s="24" customFormat="1">
      <c r="A291" s="24" t="s">
        <v>41</v>
      </c>
      <c r="H291" s="25"/>
    </row>
    <row r="292" spans="1:9" s="24" customFormat="1">
      <c r="B292" s="24" t="s">
        <v>42</v>
      </c>
      <c r="E292" s="24">
        <f>E40</f>
        <v>1.5</v>
      </c>
      <c r="F292" s="24">
        <f>E292*(365.25/7)</f>
        <v>78.267857142857139</v>
      </c>
      <c r="G292" s="24">
        <v>1</v>
      </c>
      <c r="H292" s="25"/>
      <c r="I292" s="24">
        <f>F292*H294</f>
        <v>1.7691291299455642E-2</v>
      </c>
    </row>
    <row r="293" spans="1:9">
      <c r="C293" s="24" t="s">
        <v>42</v>
      </c>
      <c r="D293" s="24"/>
      <c r="E293" s="19">
        <f>G293*E292</f>
        <v>1.5</v>
      </c>
      <c r="F293" s="19">
        <f>E293*(365.25/7)</f>
        <v>78.267857142857139</v>
      </c>
      <c r="G293" s="19">
        <v>1</v>
      </c>
    </row>
    <row r="294" spans="1:9">
      <c r="C294" s="24"/>
      <c r="D294" s="3" t="s">
        <v>209</v>
      </c>
      <c r="H294" s="23">
        <f>B515</f>
        <v>2.26035207111457E-4</v>
      </c>
    </row>
    <row r="295" spans="1:9" s="24" customFormat="1">
      <c r="B295" s="24" t="s">
        <v>43</v>
      </c>
      <c r="D295" s="24" t="s">
        <v>136</v>
      </c>
      <c r="E295" s="24">
        <f>E301-SUM(E298,E292)</f>
        <v>1.3999999999999986</v>
      </c>
      <c r="F295" s="24">
        <f>E295*(365.25/7)</f>
        <v>73.049999999999926</v>
      </c>
      <c r="G295" s="24">
        <v>1</v>
      </c>
      <c r="H295" s="25"/>
      <c r="I295" s="24">
        <f>F295*H297</f>
        <v>1.3600397076538318E-2</v>
      </c>
    </row>
    <row r="296" spans="1:9">
      <c r="C296" s="24" t="s">
        <v>43</v>
      </c>
      <c r="D296" s="24"/>
      <c r="E296" s="19">
        <f>G296*E295</f>
        <v>1.3999999999999986</v>
      </c>
      <c r="F296" s="19">
        <f>E296*(365.25/7)</f>
        <v>73.049999999999926</v>
      </c>
      <c r="G296" s="19">
        <v>1</v>
      </c>
    </row>
    <row r="297" spans="1:9">
      <c r="C297" s="24"/>
      <c r="D297" s="34" t="s">
        <v>165</v>
      </c>
      <c r="H297" s="23">
        <f>B482</f>
        <v>1.86179289206548E-4</v>
      </c>
    </row>
    <row r="298" spans="1:9" s="24" customFormat="1">
      <c r="B298" s="24" t="s">
        <v>44</v>
      </c>
      <c r="E298" s="24">
        <f>E42</f>
        <v>26.6</v>
      </c>
      <c r="F298" s="24">
        <f>E298*(365.25/7)</f>
        <v>1387.95</v>
      </c>
      <c r="G298" s="24">
        <v>1</v>
      </c>
      <c r="H298" s="25"/>
      <c r="I298" s="24">
        <f>F298*H300</f>
        <v>6.1925201607328235E-2</v>
      </c>
    </row>
    <row r="299" spans="1:9">
      <c r="C299" s="24" t="s">
        <v>44</v>
      </c>
      <c r="D299" s="24"/>
      <c r="E299" s="19">
        <f>G299*E298</f>
        <v>26.6</v>
      </c>
      <c r="F299" s="19">
        <f>E299*(365.25/7)</f>
        <v>1387.95</v>
      </c>
      <c r="G299" s="19">
        <v>1</v>
      </c>
    </row>
    <row r="300" spans="1:9">
      <c r="C300" s="24"/>
      <c r="D300" s="34" t="s">
        <v>210</v>
      </c>
      <c r="H300" s="23">
        <f>B521</f>
        <v>4.4616305779983597E-5</v>
      </c>
    </row>
    <row r="301" spans="1:9" s="28" customFormat="1">
      <c r="A301" s="28" t="s">
        <v>211</v>
      </c>
      <c r="E301" s="28">
        <f>E39</f>
        <v>29.5</v>
      </c>
      <c r="F301" s="28">
        <f>E301*(365.25/7)</f>
        <v>1539.2678571428571</v>
      </c>
      <c r="H301" s="29"/>
      <c r="I301" s="28">
        <f>SUM(I292,I295,I298)</f>
        <v>9.3216889983322199E-2</v>
      </c>
    </row>
    <row r="302" spans="1:9">
      <c r="C302" s="24"/>
      <c r="D302" s="24"/>
      <c r="F302" s="24"/>
    </row>
    <row r="303" spans="1:9" s="24" customFormat="1">
      <c r="A303" s="24" t="s">
        <v>45</v>
      </c>
      <c r="H303" s="25"/>
    </row>
    <row r="304" spans="1:9" s="24" customFormat="1">
      <c r="B304" s="24" t="s">
        <v>46</v>
      </c>
      <c r="E304" s="24">
        <f>E44</f>
        <v>13.4</v>
      </c>
      <c r="F304" s="24">
        <f>E304*(365.25/7)</f>
        <v>699.19285714285718</v>
      </c>
      <c r="G304" s="24">
        <v>1.0000000000000002</v>
      </c>
      <c r="H304" s="25"/>
      <c r="I304" s="24">
        <f>SUM(I305,I306,I307,I309)</f>
        <v>0.12900042741924869</v>
      </c>
    </row>
    <row r="305" spans="1:9">
      <c r="C305" s="24" t="s">
        <v>212</v>
      </c>
      <c r="D305" s="24"/>
      <c r="E305" s="19">
        <f>G305*E304</f>
        <v>6.7943661971830984</v>
      </c>
      <c r="F305" s="19">
        <f>E305*(365.25/7)</f>
        <v>354.52032193158954</v>
      </c>
      <c r="G305" s="19">
        <v>0.50704225352112675</v>
      </c>
      <c r="I305" s="19">
        <f>F305*H308</f>
        <v>6.6004341546499909E-2</v>
      </c>
    </row>
    <row r="306" spans="1:9">
      <c r="C306" s="24" t="s">
        <v>213</v>
      </c>
      <c r="D306" s="24"/>
      <c r="E306" s="19">
        <f>G306*E304</f>
        <v>3.4915492957746483</v>
      </c>
      <c r="F306" s="19">
        <f>E306*(365.25/7)</f>
        <v>182.18405432595577</v>
      </c>
      <c r="G306" s="19">
        <v>0.26056338028169018</v>
      </c>
      <c r="I306" s="19">
        <f>F306*H308</f>
        <v>3.3918897739173573E-2</v>
      </c>
    </row>
    <row r="307" spans="1:9">
      <c r="C307" s="24" t="s">
        <v>214</v>
      </c>
      <c r="D307" s="24"/>
      <c r="E307" s="19">
        <f>G307*E304</f>
        <v>2.830985915492958</v>
      </c>
      <c r="F307" s="19">
        <f>E307*(365.25/7)</f>
        <v>147.71680080482898</v>
      </c>
      <c r="G307" s="19">
        <v>0.21126760563380284</v>
      </c>
      <c r="I307" s="19">
        <f>F307*H308</f>
        <v>2.7501808977708295E-2</v>
      </c>
    </row>
    <row r="308" spans="1:9">
      <c r="C308" s="24"/>
      <c r="D308" s="34" t="s">
        <v>165</v>
      </c>
      <c r="H308" s="23">
        <f>B482</f>
        <v>1.86179289206548E-4</v>
      </c>
    </row>
    <row r="309" spans="1:9">
      <c r="C309" s="24" t="s">
        <v>215</v>
      </c>
      <c r="D309" s="24"/>
      <c r="E309" s="19">
        <f>G309*E304</f>
        <v>0.28309859154929579</v>
      </c>
      <c r="F309" s="19">
        <f>E309*(365.25/7)</f>
        <v>14.771680080482898</v>
      </c>
      <c r="G309" s="19">
        <v>2.1126760563380281E-2</v>
      </c>
      <c r="I309" s="19">
        <f>F309*H310</f>
        <v>1.5753791558669177E-3</v>
      </c>
    </row>
    <row r="310" spans="1:9">
      <c r="C310" s="24"/>
      <c r="D310" s="34" t="s">
        <v>139</v>
      </c>
      <c r="H310" s="23">
        <f>B555</f>
        <v>1.06648610536075E-4</v>
      </c>
    </row>
    <row r="311" spans="1:9" s="24" customFormat="1">
      <c r="B311" s="24" t="s">
        <v>47</v>
      </c>
      <c r="E311" s="24">
        <f>(E346-SUM(E343,E337,E331,E322,E314,E304))/2</f>
        <v>3.3999999999999986</v>
      </c>
      <c r="F311" s="24">
        <f>E311*(365.25/7)</f>
        <v>177.40714285714279</v>
      </c>
      <c r="G311" s="24">
        <v>1</v>
      </c>
      <c r="H311" s="25"/>
      <c r="I311" s="24">
        <f>E311*H313</f>
        <v>5.9501454819193514E-4</v>
      </c>
    </row>
    <row r="312" spans="1:9">
      <c r="C312" s="24" t="s">
        <v>47</v>
      </c>
      <c r="D312" s="24"/>
      <c r="E312" s="19" t="s">
        <v>105</v>
      </c>
      <c r="F312" s="19" t="e">
        <f>E312*(365.25/7)</f>
        <v>#VALUE!</v>
      </c>
      <c r="G312" s="19">
        <v>1</v>
      </c>
    </row>
    <row r="313" spans="1:9">
      <c r="C313" s="34"/>
      <c r="D313" s="34" t="s">
        <v>169</v>
      </c>
      <c r="H313" s="23">
        <f>B485</f>
        <v>1.7500427887998099E-4</v>
      </c>
    </row>
    <row r="314" spans="1:9" s="24" customFormat="1">
      <c r="B314" s="24" t="s">
        <v>48</v>
      </c>
      <c r="E314" s="24">
        <f>E46</f>
        <v>23.9</v>
      </c>
      <c r="F314" s="24">
        <f>E314*(365.25/7)</f>
        <v>1247.0678571428571</v>
      </c>
      <c r="G314" s="24">
        <v>1.0050251256281406</v>
      </c>
      <c r="H314" s="25"/>
      <c r="I314" s="24">
        <f>SUM(I315,I316,I318,I320)</f>
        <v>0.31658154868229471</v>
      </c>
    </row>
    <row r="315" spans="1:9">
      <c r="A315" s="19"/>
      <c r="C315" s="24" t="s">
        <v>216</v>
      </c>
      <c r="D315" s="24"/>
      <c r="E315" s="19">
        <f>G315*E314</f>
        <v>5.0442211055276385</v>
      </c>
      <c r="F315" s="19">
        <f>E315*(365.25/7)</f>
        <v>263.20025125628143</v>
      </c>
      <c r="G315" s="19">
        <v>0.21105527638190957</v>
      </c>
      <c r="I315" s="19">
        <f>F315*H317</f>
        <v>4.6061170172135346E-2</v>
      </c>
    </row>
    <row r="316" spans="1:9">
      <c r="A316" s="19"/>
      <c r="C316" s="24" t="s">
        <v>217</v>
      </c>
      <c r="D316" s="24"/>
      <c r="E316" s="19">
        <f>G316*E314</f>
        <v>5.4045226130653266</v>
      </c>
      <c r="F316" s="19">
        <f>E316*(365.25/7)</f>
        <v>282.00026920315867</v>
      </c>
      <c r="G316" s="19">
        <v>0.22613065326633167</v>
      </c>
      <c r="I316" s="19">
        <f>F316*H317</f>
        <v>4.9351253755859296E-2</v>
      </c>
    </row>
    <row r="317" spans="1:9">
      <c r="A317" s="19"/>
      <c r="D317" s="34" t="s">
        <v>169</v>
      </c>
      <c r="H317" s="23">
        <f>B485</f>
        <v>1.7500427887998099E-4</v>
      </c>
    </row>
    <row r="318" spans="1:9">
      <c r="A318" s="19"/>
      <c r="C318" s="24" t="s">
        <v>218</v>
      </c>
      <c r="D318" s="24"/>
      <c r="E318" s="19">
        <f>G318*E314</f>
        <v>6.7256281407035168</v>
      </c>
      <c r="F318" s="19">
        <f>E318*(365.25/7)</f>
        <v>350.93366834170854</v>
      </c>
      <c r="G318" s="19">
        <v>0.28140703517587939</v>
      </c>
      <c r="I318" s="19">
        <f>F318*H319</f>
        <v>0.15865753666354493</v>
      </c>
    </row>
    <row r="319" spans="1:9">
      <c r="A319" s="19"/>
      <c r="D319" s="3" t="s">
        <v>219</v>
      </c>
      <c r="H319" s="23">
        <f>B475</f>
        <v>4.5210121164281699E-4</v>
      </c>
    </row>
    <row r="320" spans="1:9">
      <c r="A320" s="19"/>
      <c r="C320" s="24" t="s">
        <v>220</v>
      </c>
      <c r="D320" s="24"/>
      <c r="E320" s="19">
        <f>G320*E314</f>
        <v>6.8457286432160807</v>
      </c>
      <c r="F320" s="19">
        <f>E320*(365.25/7)</f>
        <v>357.20034099066766</v>
      </c>
      <c r="G320" s="19">
        <v>0.28643216080402012</v>
      </c>
      <c r="I320" s="19">
        <f>F320*H321</f>
        <v>6.2511588090755105E-2</v>
      </c>
    </row>
    <row r="321" spans="1:9">
      <c r="A321" s="19"/>
      <c r="C321" s="34"/>
      <c r="D321" s="34" t="s">
        <v>169</v>
      </c>
      <c r="H321" s="23">
        <f>B485</f>
        <v>1.7500427887998099E-4</v>
      </c>
    </row>
    <row r="322" spans="1:9" s="24" customFormat="1">
      <c r="B322" s="24" t="s">
        <v>49</v>
      </c>
      <c r="E322" s="24">
        <f>E47</f>
        <v>33.200000000000003</v>
      </c>
      <c r="F322" s="24">
        <f>E322*(365.25/7)</f>
        <v>1732.3285714285716</v>
      </c>
      <c r="G322" s="24">
        <v>1.0000000000000002</v>
      </c>
      <c r="H322" s="25"/>
      <c r="I322" s="24">
        <f>SUM(I323,I325,I327,I329)</f>
        <v>0.16341904430334028</v>
      </c>
    </row>
    <row r="323" spans="1:9">
      <c r="A323" s="19"/>
      <c r="C323" s="24" t="s">
        <v>221</v>
      </c>
      <c r="D323" s="24"/>
      <c r="E323" s="19">
        <f>G323*E322</f>
        <v>9.1829787234042559</v>
      </c>
      <c r="F323" s="19">
        <f>E323*(365.25/7)</f>
        <v>479.15471124620063</v>
      </c>
      <c r="G323" s="19">
        <v>0.27659574468085107</v>
      </c>
      <c r="I323" s="19">
        <f>F323*H324</f>
        <v>7.1395030395233455E-2</v>
      </c>
    </row>
    <row r="324" spans="1:9">
      <c r="A324" s="19"/>
      <c r="D324" s="3" t="s">
        <v>222</v>
      </c>
      <c r="H324" s="23">
        <f>B553</f>
        <v>1.49002041970008E-4</v>
      </c>
    </row>
    <row r="325" spans="1:9">
      <c r="A325" s="19"/>
      <c r="C325" s="24" t="s">
        <v>223</v>
      </c>
      <c r="D325" s="24"/>
      <c r="E325" s="19">
        <f>G325*E322</f>
        <v>17.155015197568392</v>
      </c>
      <c r="F325" s="19">
        <f>E325*(365.25/7)</f>
        <v>895.12418584455077</v>
      </c>
      <c r="G325" s="19">
        <v>0.51671732522796354</v>
      </c>
      <c r="I325" s="19">
        <f>F325*H326</f>
        <v>7.0102912593417388E-2</v>
      </c>
    </row>
    <row r="326" spans="1:9">
      <c r="A326" s="19"/>
      <c r="D326" s="3" t="s">
        <v>224</v>
      </c>
      <c r="H326" s="23">
        <f>B552</f>
        <v>7.83164098367817E-5</v>
      </c>
    </row>
    <row r="327" spans="1:9">
      <c r="A327" s="19"/>
      <c r="C327" s="24" t="s">
        <v>225</v>
      </c>
      <c r="D327" s="24"/>
      <c r="E327" s="19">
        <f>G327*E322</f>
        <v>2.3209726443768997</v>
      </c>
      <c r="F327" s="19">
        <f>E327*(365.25/7)</f>
        <v>121.10503690838037</v>
      </c>
      <c r="G327" s="19">
        <v>6.9908814589665649E-2</v>
      </c>
      <c r="I327" s="19">
        <f>F327*H328</f>
        <v>9.3242952480624003E-3</v>
      </c>
    </row>
    <row r="328" spans="1:9">
      <c r="A328" s="19"/>
      <c r="D328" s="3" t="s">
        <v>226</v>
      </c>
      <c r="H328" s="23">
        <f>B536</f>
        <v>7.6993455318596804E-5</v>
      </c>
    </row>
    <row r="329" spans="1:9">
      <c r="A329" s="19"/>
      <c r="C329" s="24" t="s">
        <v>227</v>
      </c>
      <c r="D329" s="24"/>
      <c r="E329" s="19">
        <f>G329*E322</f>
        <v>4.5410334346504566</v>
      </c>
      <c r="F329" s="19">
        <f>E329*(365.25/7)</f>
        <v>236.94463742943989</v>
      </c>
      <c r="G329" s="19">
        <v>0.13677811550151978</v>
      </c>
      <c r="I329" s="19">
        <f>F329*H330</f>
        <v>1.2596806066627027E-2</v>
      </c>
    </row>
    <row r="330" spans="1:9">
      <c r="A330" s="19"/>
      <c r="D330" s="3" t="s">
        <v>228</v>
      </c>
      <c r="H330" s="23">
        <f>B554</f>
        <v>5.3163499302144998E-5</v>
      </c>
    </row>
    <row r="331" spans="1:9" s="24" customFormat="1">
      <c r="B331" s="24" t="s">
        <v>229</v>
      </c>
      <c r="E331" s="24">
        <f>E48</f>
        <v>9.9</v>
      </c>
      <c r="F331" s="24">
        <f>E331*(365.25/7)</f>
        <v>516.56785714285718</v>
      </c>
      <c r="G331" s="24">
        <v>1.0098039215686276</v>
      </c>
      <c r="H331" s="25"/>
      <c r="I331" s="24">
        <f>SUM(I332:I334,I335)</f>
        <v>0.22132579666648369</v>
      </c>
    </row>
    <row r="332" spans="1:9">
      <c r="A332" s="19"/>
      <c r="C332" s="24" t="s">
        <v>230</v>
      </c>
      <c r="D332" s="24"/>
      <c r="E332" s="19">
        <f>G332*E331</f>
        <v>3.2029411764705884</v>
      </c>
      <c r="F332" s="19">
        <f>E332*(365.25/7)</f>
        <v>167.1248949579832</v>
      </c>
      <c r="G332" s="19">
        <v>0.3235294117647059</v>
      </c>
      <c r="I332" s="19">
        <f>F332*$H$336</f>
        <v>7.0910206698970496E-2</v>
      </c>
    </row>
    <row r="333" spans="1:9">
      <c r="A333" s="19"/>
      <c r="C333" s="24" t="s">
        <v>231</v>
      </c>
      <c r="D333" s="24"/>
      <c r="E333" s="19">
        <f>G333*E331</f>
        <v>3.2029411764705884</v>
      </c>
      <c r="F333" s="19">
        <f>E333*(365.25/7)</f>
        <v>167.1248949579832</v>
      </c>
      <c r="G333" s="19">
        <v>0.3235294117647059</v>
      </c>
      <c r="I333" s="19">
        <f>F333*$H$336</f>
        <v>7.0910206698970496E-2</v>
      </c>
    </row>
    <row r="334" spans="1:9">
      <c r="A334" s="19"/>
      <c r="C334" s="24" t="s">
        <v>232</v>
      </c>
      <c r="D334" s="24"/>
      <c r="E334" s="19">
        <f>G334*E331</f>
        <v>1.0676470588235296</v>
      </c>
      <c r="F334" s="19">
        <f>E334*(365.25/7)</f>
        <v>55.708298319327746</v>
      </c>
      <c r="G334" s="19">
        <v>0.10784313725490198</v>
      </c>
      <c r="I334" s="19">
        <f>F334*$H$336</f>
        <v>2.3636735566323504E-2</v>
      </c>
    </row>
    <row r="335" spans="1:9">
      <c r="A335" s="19"/>
      <c r="C335" s="24" t="s">
        <v>233</v>
      </c>
      <c r="D335" s="24"/>
      <c r="E335" s="19">
        <f>G335*E331</f>
        <v>2.5235294117647062</v>
      </c>
      <c r="F335" s="19">
        <f>E335*(365.25/7)</f>
        <v>131.67415966386557</v>
      </c>
      <c r="G335" s="19">
        <v>0.25490196078431376</v>
      </c>
      <c r="I335" s="19">
        <f>F335*$H$336</f>
        <v>5.5868647702219186E-2</v>
      </c>
    </row>
    <row r="336" spans="1:9">
      <c r="A336" s="19"/>
      <c r="C336" s="24"/>
      <c r="D336" s="34" t="s">
        <v>234</v>
      </c>
      <c r="H336" s="23">
        <f>B471</f>
        <v>4.2429469718917702E-4</v>
      </c>
    </row>
    <row r="337" spans="1:9" s="24" customFormat="1">
      <c r="B337" s="24" t="s">
        <v>51</v>
      </c>
      <c r="E337" s="24">
        <f>E49</f>
        <v>8.1</v>
      </c>
      <c r="F337" s="24">
        <f>E337*(365.25/7)</f>
        <v>422.64642857142854</v>
      </c>
      <c r="G337" s="24">
        <v>1</v>
      </c>
      <c r="H337" s="25"/>
      <c r="I337" s="24">
        <f>F337*H339</f>
        <v>8.4900456724311485E-2</v>
      </c>
    </row>
    <row r="338" spans="1:9">
      <c r="A338" s="19"/>
      <c r="C338" s="24" t="s">
        <v>51</v>
      </c>
      <c r="D338" s="24"/>
      <c r="E338" s="19">
        <f>G338*E337</f>
        <v>8.1</v>
      </c>
      <c r="F338" s="19">
        <f>E338*(365.25/7)</f>
        <v>422.64642857142854</v>
      </c>
      <c r="G338" s="19">
        <v>1</v>
      </c>
    </row>
    <row r="339" spans="1:9">
      <c r="A339" s="19"/>
      <c r="C339" s="24"/>
      <c r="D339" s="34" t="s">
        <v>235</v>
      </c>
      <c r="H339" s="23">
        <f>B509</f>
        <v>2.0087820690045899E-4</v>
      </c>
    </row>
    <row r="340" spans="1:9" s="24" customFormat="1">
      <c r="B340" s="24" t="s">
        <v>52</v>
      </c>
      <c r="E340" s="24">
        <f>(E346-SUM(E343,E337,E331,E322,E314,E304))/2</f>
        <v>3.3999999999999986</v>
      </c>
      <c r="F340" s="24">
        <f>E340*(365.25/7)</f>
        <v>177.40714285714279</v>
      </c>
      <c r="G340" s="24">
        <v>1</v>
      </c>
      <c r="H340" s="25"/>
      <c r="I340" s="24">
        <f>F340*H342</f>
        <v>3.5637228748476413E-2</v>
      </c>
    </row>
    <row r="341" spans="1:9">
      <c r="A341" s="19"/>
      <c r="C341" s="24" t="s">
        <v>52</v>
      </c>
      <c r="D341" s="24"/>
      <c r="E341" s="19">
        <f>G341*E340</f>
        <v>3.3999999999999986</v>
      </c>
      <c r="F341" s="19">
        <f>E341*(365.25/7)</f>
        <v>177.40714285714279</v>
      </c>
      <c r="G341" s="19">
        <v>1</v>
      </c>
    </row>
    <row r="342" spans="1:9">
      <c r="A342" s="19"/>
      <c r="C342" s="24"/>
      <c r="D342" s="34" t="s">
        <v>235</v>
      </c>
      <c r="H342" s="23">
        <f>B509</f>
        <v>2.0087820690045899E-4</v>
      </c>
    </row>
    <row r="343" spans="1:9" s="24" customFormat="1">
      <c r="B343" s="24" t="s">
        <v>53</v>
      </c>
      <c r="E343" s="24">
        <f>E51</f>
        <v>3</v>
      </c>
      <c r="F343" s="24">
        <f>E343*(365.25/7)</f>
        <v>156.53571428571428</v>
      </c>
      <c r="G343" s="24">
        <v>1</v>
      </c>
      <c r="H343" s="25"/>
      <c r="I343" s="24">
        <f>F343*H345</f>
        <v>3.1444613601596845E-2</v>
      </c>
    </row>
    <row r="344" spans="1:9">
      <c r="A344" s="19"/>
      <c r="C344" s="24" t="s">
        <v>53</v>
      </c>
      <c r="D344" s="24"/>
      <c r="E344" s="19">
        <f>G344*E343</f>
        <v>3</v>
      </c>
      <c r="F344" s="19">
        <f>E344*(365.25/7)</f>
        <v>156.53571428571428</v>
      </c>
      <c r="G344" s="19">
        <v>1</v>
      </c>
    </row>
    <row r="345" spans="1:9">
      <c r="A345" s="19"/>
      <c r="C345" s="24"/>
      <c r="D345" s="34" t="s">
        <v>235</v>
      </c>
      <c r="H345" s="23">
        <f>B509</f>
        <v>2.0087820690045899E-4</v>
      </c>
    </row>
    <row r="346" spans="1:9" s="28" customFormat="1">
      <c r="A346" s="28" t="s">
        <v>236</v>
      </c>
      <c r="E346" s="28">
        <f>E43</f>
        <v>98.3</v>
      </c>
      <c r="F346" s="28">
        <f>E346*(365.25/7)</f>
        <v>5129.1535714285719</v>
      </c>
      <c r="H346" s="29"/>
      <c r="I346" s="28">
        <f>SUM(I304,I311,I314,I322,I331,I337,I340,I343)</f>
        <v>0.98290413069394411</v>
      </c>
    </row>
    <row r="347" spans="1:9">
      <c r="C347" s="24"/>
      <c r="D347" s="24"/>
      <c r="F347" s="24"/>
    </row>
    <row r="348" spans="1:9" s="24" customFormat="1">
      <c r="A348" s="24" t="s">
        <v>54</v>
      </c>
      <c r="H348" s="25"/>
    </row>
    <row r="349" spans="1:9" s="24" customFormat="1">
      <c r="B349" s="24" t="s">
        <v>237</v>
      </c>
      <c r="E349" s="24">
        <v>0</v>
      </c>
      <c r="F349" s="24">
        <f>E349*(365.25/7)</f>
        <v>0</v>
      </c>
      <c r="G349" s="24">
        <v>1</v>
      </c>
      <c r="H349" s="25"/>
      <c r="I349" s="24">
        <f>F349*H351</f>
        <v>0</v>
      </c>
    </row>
    <row r="350" spans="1:9">
      <c r="C350" s="24" t="s">
        <v>237</v>
      </c>
      <c r="D350" s="24"/>
      <c r="E350" s="19">
        <f>G350*E349</f>
        <v>0</v>
      </c>
      <c r="F350" s="19">
        <f>E350*(365.25/7)</f>
        <v>0</v>
      </c>
      <c r="G350" s="19">
        <v>1</v>
      </c>
    </row>
    <row r="351" spans="1:9">
      <c r="C351" s="24"/>
      <c r="D351" s="34" t="s">
        <v>238</v>
      </c>
      <c r="H351" s="23">
        <f>B545</f>
        <v>5.0201254900354902E-5</v>
      </c>
    </row>
    <row r="352" spans="1:9" s="24" customFormat="1">
      <c r="B352" s="24" t="s">
        <v>239</v>
      </c>
      <c r="E352" s="24">
        <v>0</v>
      </c>
      <c r="F352" s="24">
        <f>E352*(365.25/7)</f>
        <v>0</v>
      </c>
      <c r="G352" s="24">
        <v>1</v>
      </c>
      <c r="H352" s="25"/>
      <c r="I352" s="24">
        <f>F352*H354</f>
        <v>0</v>
      </c>
    </row>
    <row r="353" spans="1:9">
      <c r="C353" s="24" t="s">
        <v>239</v>
      </c>
      <c r="D353" s="24"/>
      <c r="E353" s="19">
        <f>G353*E352</f>
        <v>0</v>
      </c>
      <c r="F353" s="19">
        <f>E353*(365.25/7)</f>
        <v>0</v>
      </c>
      <c r="G353" s="19">
        <v>1</v>
      </c>
    </row>
    <row r="354" spans="1:9">
      <c r="C354" s="24"/>
      <c r="D354" s="34" t="s">
        <v>240</v>
      </c>
      <c r="H354" s="23">
        <f>B546</f>
        <v>6.5532644314399599E-5</v>
      </c>
    </row>
    <row r="355" spans="1:9" s="24" customFormat="1">
      <c r="B355" s="24" t="s">
        <v>241</v>
      </c>
      <c r="E355" s="24">
        <v>0</v>
      </c>
      <c r="F355" s="24">
        <f>E355*(365.25/7)</f>
        <v>0</v>
      </c>
      <c r="G355" s="24">
        <v>1</v>
      </c>
      <c r="H355" s="25"/>
      <c r="I355" s="24">
        <f>F355*H357</f>
        <v>0</v>
      </c>
    </row>
    <row r="356" spans="1:9">
      <c r="C356" s="24" t="s">
        <v>241</v>
      </c>
      <c r="D356" s="24"/>
      <c r="E356" s="19">
        <f>G356*E355</f>
        <v>0</v>
      </c>
      <c r="F356" s="19">
        <f>E356*(365.25/7)</f>
        <v>0</v>
      </c>
      <c r="G356" s="19">
        <v>1</v>
      </c>
    </row>
    <row r="357" spans="1:9">
      <c r="C357" s="24"/>
      <c r="D357" s="34" t="s">
        <v>242</v>
      </c>
      <c r="H357" s="23">
        <f>B547</f>
        <v>1.1039136985490801E-4</v>
      </c>
    </row>
    <row r="358" spans="1:9" s="24" customFormat="1">
      <c r="B358" s="24" t="s">
        <v>243</v>
      </c>
      <c r="E358" s="24">
        <v>0</v>
      </c>
      <c r="F358" s="24">
        <f>E358*(365.25/7)</f>
        <v>0</v>
      </c>
      <c r="G358" s="24">
        <v>1</v>
      </c>
      <c r="H358" s="25"/>
      <c r="I358" s="24">
        <f>F358*H360</f>
        <v>0</v>
      </c>
    </row>
    <row r="359" spans="1:9">
      <c r="C359" s="24" t="s">
        <v>243</v>
      </c>
      <c r="D359" s="24"/>
      <c r="E359" s="19">
        <f>G359*E358</f>
        <v>0</v>
      </c>
      <c r="F359" s="19">
        <f>E359*(365.25/7)</f>
        <v>0</v>
      </c>
      <c r="G359" s="19">
        <v>1</v>
      </c>
    </row>
    <row r="360" spans="1:9">
      <c r="C360" s="24"/>
      <c r="D360" s="34" t="s">
        <v>244</v>
      </c>
      <c r="H360" s="23">
        <f>B548</f>
        <v>1.0301268784132101E-4</v>
      </c>
    </row>
    <row r="361" spans="1:9" s="28" customFormat="1">
      <c r="A361" s="28" t="s">
        <v>245</v>
      </c>
      <c r="E361" s="28">
        <v>0</v>
      </c>
      <c r="F361" s="28">
        <f>E361*(365.25/7)</f>
        <v>0</v>
      </c>
      <c r="H361" s="36"/>
      <c r="I361" s="37">
        <f>SUM(I349,I352,I355,I358)</f>
        <v>0</v>
      </c>
    </row>
    <row r="362" spans="1:9">
      <c r="C362" s="24"/>
      <c r="D362" s="24"/>
      <c r="F362" s="24"/>
    </row>
    <row r="363" spans="1:9" s="24" customFormat="1">
      <c r="A363" s="24" t="s">
        <v>55</v>
      </c>
      <c r="H363" s="25"/>
    </row>
    <row r="364" spans="1:9" s="24" customFormat="1">
      <c r="B364" s="24" t="s">
        <v>56</v>
      </c>
      <c r="E364" s="24">
        <f>E54</f>
        <v>21.9</v>
      </c>
      <c r="F364" s="24">
        <f>E364*(365.25/7)</f>
        <v>1142.7107142857142</v>
      </c>
      <c r="G364" s="24">
        <v>0.98571428571428577</v>
      </c>
      <c r="H364" s="25"/>
      <c r="I364" s="24">
        <f>SUM(I365,I367,I369)</f>
        <v>7.3852574424536799E-2</v>
      </c>
    </row>
    <row r="365" spans="1:9">
      <c r="C365" s="24" t="s">
        <v>246</v>
      </c>
      <c r="D365" s="24"/>
      <c r="E365" s="19">
        <f>G365*E364</f>
        <v>7.9257142857142853</v>
      </c>
      <c r="F365" s="19">
        <f>E365*(365.25/7)</f>
        <v>413.55244897959182</v>
      </c>
      <c r="G365" s="19">
        <v>0.3619047619047619</v>
      </c>
      <c r="I365" s="19">
        <f>F365*H366</f>
        <v>2.5999086730738433E-2</v>
      </c>
    </row>
    <row r="366" spans="1:9">
      <c r="C366" s="24"/>
      <c r="D366" s="34" t="s">
        <v>247</v>
      </c>
      <c r="H366" s="23">
        <f>B556</f>
        <v>6.2867688959137197E-5</v>
      </c>
    </row>
    <row r="367" spans="1:9">
      <c r="C367" s="24" t="s">
        <v>248</v>
      </c>
      <c r="D367" s="24">
        <f>F364-SUM(F365,F369)</f>
        <v>16.324438775510089</v>
      </c>
      <c r="E367" s="19" t="s">
        <v>105</v>
      </c>
      <c r="F367" s="24" t="e">
        <f>E367*(365.25/7)</f>
        <v>#VALUE!</v>
      </c>
      <c r="G367" s="19">
        <v>1.4285714285714235E-2</v>
      </c>
      <c r="I367" s="19">
        <f>D367*H368</f>
        <v>3.0392724079202791E-3</v>
      </c>
    </row>
    <row r="368" spans="1:9">
      <c r="C368" s="24"/>
      <c r="D368" s="34" t="s">
        <v>165</v>
      </c>
      <c r="F368" s="24"/>
      <c r="H368" s="23">
        <f>B482</f>
        <v>1.86179289206548E-4</v>
      </c>
    </row>
    <row r="369" spans="1:9">
      <c r="C369" s="24" t="s">
        <v>249</v>
      </c>
      <c r="D369" s="24"/>
      <c r="E369" s="19">
        <f>G369*E364</f>
        <v>13.661428571428571</v>
      </c>
      <c r="F369" s="19">
        <f>E369*(365.25/7)</f>
        <v>712.83382653061221</v>
      </c>
      <c r="G369" s="19">
        <v>0.62380952380952381</v>
      </c>
      <c r="I369" s="19">
        <f>F369*H370</f>
        <v>4.481421528587809E-2</v>
      </c>
    </row>
    <row r="370" spans="1:9">
      <c r="C370" s="24"/>
      <c r="D370" s="31" t="s">
        <v>247</v>
      </c>
      <c r="H370" s="23">
        <f>B556</f>
        <v>6.2867688959137197E-5</v>
      </c>
    </row>
    <row r="371" spans="1:9" s="24" customFormat="1">
      <c r="B371" s="24" t="s">
        <v>57</v>
      </c>
      <c r="E371" s="24" t="s">
        <v>105</v>
      </c>
      <c r="F371" s="24" t="e">
        <f>E371*(365.25/7)</f>
        <v>#VALUE!</v>
      </c>
      <c r="G371" s="24">
        <v>1</v>
      </c>
      <c r="H371" s="25"/>
      <c r="I371" s="24">
        <f>0</f>
        <v>0</v>
      </c>
    </row>
    <row r="372" spans="1:9">
      <c r="C372" s="24" t="s">
        <v>57</v>
      </c>
      <c r="D372" s="24"/>
      <c r="E372" s="19" t="s">
        <v>105</v>
      </c>
      <c r="F372" s="24" t="e">
        <f>E372*(365.25/7)</f>
        <v>#VALUE!</v>
      </c>
      <c r="G372" s="19">
        <v>1</v>
      </c>
    </row>
    <row r="373" spans="1:9" s="24" customFormat="1">
      <c r="B373" s="24" t="s">
        <v>250</v>
      </c>
      <c r="E373" s="24">
        <f>E56</f>
        <v>13.5</v>
      </c>
      <c r="F373" s="24">
        <f>E373*(365.25/7)</f>
        <v>704.41071428571433</v>
      </c>
      <c r="G373" s="24">
        <v>0.99310344827586206</v>
      </c>
      <c r="H373" s="25"/>
      <c r="I373" s="24">
        <f>SUM(I374,I375)</f>
        <v>0.12242471744001476</v>
      </c>
    </row>
    <row r="374" spans="1:9">
      <c r="C374" s="24" t="s">
        <v>251</v>
      </c>
      <c r="D374" s="24"/>
      <c r="E374" s="19">
        <f>G374*E373</f>
        <v>2.8862068965517245</v>
      </c>
      <c r="F374" s="19">
        <f>E374*(365.25/7)</f>
        <v>150.59815270935962</v>
      </c>
      <c r="G374" s="19">
        <v>0.21379310344827587</v>
      </c>
      <c r="I374" s="19">
        <f>F374*H376</f>
        <v>2.6355321115558737E-2</v>
      </c>
    </row>
    <row r="375" spans="1:9">
      <c r="C375" s="24" t="s">
        <v>252</v>
      </c>
      <c r="D375" s="24"/>
      <c r="E375" s="19">
        <f>G375*E373</f>
        <v>10.520689655172413</v>
      </c>
      <c r="F375" s="19">
        <f>E375*(365.25/7)</f>
        <v>548.95455665024633</v>
      </c>
      <c r="G375" s="19">
        <v>0.77931034482758621</v>
      </c>
      <c r="I375" s="19">
        <f>F375*H376</f>
        <v>9.6069396324456033E-2</v>
      </c>
    </row>
    <row r="376" spans="1:9">
      <c r="C376" s="24"/>
      <c r="D376" s="34" t="s">
        <v>169</v>
      </c>
      <c r="H376" s="23">
        <f>B485</f>
        <v>1.7500427887998099E-4</v>
      </c>
      <c r="I376" s="38"/>
    </row>
    <row r="377" spans="1:9" s="24" customFormat="1">
      <c r="B377" s="24" t="s">
        <v>59</v>
      </c>
      <c r="E377" s="24">
        <f>E57</f>
        <v>37.1</v>
      </c>
      <c r="F377" s="24">
        <f>E377*(365.25/7)</f>
        <v>1935.825</v>
      </c>
      <c r="G377" s="24">
        <v>0.99760191846522783</v>
      </c>
      <c r="H377" s="25"/>
      <c r="I377" s="24">
        <f>SUM(I378,I380,I381,I382,I383,I384,I385)</f>
        <v>7.9254846767965445E-2</v>
      </c>
    </row>
    <row r="378" spans="1:9">
      <c r="A378" s="19"/>
      <c r="C378" s="24" t="s">
        <v>253</v>
      </c>
      <c r="D378" s="24"/>
      <c r="E378" s="19">
        <f>G378*E377</f>
        <v>6.1388489208633095</v>
      </c>
      <c r="F378" s="19">
        <f>E378*(365.25/7)</f>
        <v>320.31636690647485</v>
      </c>
      <c r="G378" s="19">
        <v>0.16546762589928057</v>
      </c>
      <c r="I378" s="19">
        <f>F378*H379</f>
        <v>1.2684703890499961E-2</v>
      </c>
    </row>
    <row r="379" spans="1:9">
      <c r="A379" s="19"/>
      <c r="C379" s="24"/>
      <c r="D379" s="3" t="s">
        <v>253</v>
      </c>
      <c r="H379" s="23">
        <f>B524</f>
        <v>3.9600548710655201E-5</v>
      </c>
    </row>
    <row r="380" spans="1:9">
      <c r="A380" s="19"/>
      <c r="C380" s="24" t="s">
        <v>254</v>
      </c>
      <c r="D380" s="24"/>
      <c r="E380" s="19">
        <f>G380*E377</f>
        <v>2.402158273381295</v>
      </c>
      <c r="F380" s="19">
        <f t="shared" ref="F380:F385" si="2">E380*(365.25/7)</f>
        <v>125.34118705035972</v>
      </c>
      <c r="G380" s="19">
        <v>6.4748201438848921E-2</v>
      </c>
      <c r="I380" s="19">
        <f>F380*H386</f>
        <v>5.1798093881601382E-3</v>
      </c>
    </row>
    <row r="381" spans="1:9">
      <c r="A381" s="19"/>
      <c r="C381" s="24" t="s">
        <v>255</v>
      </c>
      <c r="D381" s="24"/>
      <c r="E381" s="19">
        <f>G381*E377</f>
        <v>1.8683453237410073</v>
      </c>
      <c r="F381" s="19">
        <f t="shared" si="2"/>
        <v>97.48758992805756</v>
      </c>
      <c r="G381" s="19">
        <v>5.0359712230215826E-2</v>
      </c>
      <c r="I381" s="19">
        <f>F381*H386</f>
        <v>4.028740635235663E-3</v>
      </c>
    </row>
    <row r="382" spans="1:9">
      <c r="A382" s="19"/>
      <c r="C382" s="24" t="s">
        <v>256</v>
      </c>
      <c r="D382" s="24"/>
      <c r="E382" s="19">
        <f>G382*E377</f>
        <v>6.1388489208633095</v>
      </c>
      <c r="F382" s="19">
        <f t="shared" si="2"/>
        <v>320.31636690647485</v>
      </c>
      <c r="G382" s="19">
        <v>0.16546762589928057</v>
      </c>
      <c r="I382" s="19">
        <f>F382*$H$386</f>
        <v>1.3237290658631464E-2</v>
      </c>
    </row>
    <row r="383" spans="1:9">
      <c r="A383" s="19"/>
      <c r="C383" s="24" t="s">
        <v>257</v>
      </c>
      <c r="D383" s="24"/>
      <c r="E383" s="19">
        <f>G383*E377</f>
        <v>8.0961630695443638</v>
      </c>
      <c r="F383" s="19">
        <f t="shared" si="2"/>
        <v>422.44622302158274</v>
      </c>
      <c r="G383" s="19">
        <v>0.21822541966426856</v>
      </c>
      <c r="I383" s="19">
        <f>F383*H386</f>
        <v>1.7457876086021205E-2</v>
      </c>
    </row>
    <row r="384" spans="1:9">
      <c r="A384" s="19"/>
      <c r="C384" s="24" t="s">
        <v>258</v>
      </c>
      <c r="D384" s="24"/>
      <c r="E384" s="19">
        <f>G384*E377</f>
        <v>10.053477218225419</v>
      </c>
      <c r="F384" s="19">
        <f t="shared" si="2"/>
        <v>524.57607913669062</v>
      </c>
      <c r="G384" s="19">
        <v>0.27098321342925658</v>
      </c>
      <c r="I384" s="19">
        <f>F384*H386</f>
        <v>2.1678461513410945E-2</v>
      </c>
    </row>
    <row r="385" spans="1:9">
      <c r="A385" s="19"/>
      <c r="C385" s="24" t="s">
        <v>259</v>
      </c>
      <c r="D385" s="24"/>
      <c r="E385" s="19">
        <f>G385*E377</f>
        <v>2.3131894484412472</v>
      </c>
      <c r="F385" s="19">
        <f t="shared" si="2"/>
        <v>120.69892086330937</v>
      </c>
      <c r="G385" s="19">
        <v>6.235011990407674E-2</v>
      </c>
      <c r="I385" s="19">
        <f>F385*H386</f>
        <v>4.9879645960060589E-3</v>
      </c>
    </row>
    <row r="386" spans="1:9">
      <c r="A386" s="19"/>
      <c r="C386" s="24"/>
      <c r="D386" s="3" t="s">
        <v>260</v>
      </c>
      <c r="H386" s="23">
        <f>B525</f>
        <v>4.1325676819056998E-5</v>
      </c>
    </row>
    <row r="387" spans="1:9" s="24" customFormat="1">
      <c r="B387" s="24" t="s">
        <v>60</v>
      </c>
      <c r="E387" s="24">
        <f>E58</f>
        <v>4.5</v>
      </c>
      <c r="F387" s="24">
        <f>E387*(365.25/7)</f>
        <v>234.80357142857144</v>
      </c>
      <c r="G387" s="24">
        <v>1</v>
      </c>
      <c r="H387" s="25"/>
      <c r="I387" s="24">
        <f>F387*H390</f>
        <v>9.0523207866521661E-3</v>
      </c>
    </row>
    <row r="388" spans="1:9">
      <c r="A388" s="19"/>
      <c r="C388" s="24" t="s">
        <v>261</v>
      </c>
      <c r="D388" s="24"/>
      <c r="E388" s="19">
        <f>G388*E387</f>
        <v>4.5</v>
      </c>
      <c r="F388" s="19">
        <f>E388*(365.25/7)</f>
        <v>234.80357142857144</v>
      </c>
      <c r="G388" s="19">
        <v>1</v>
      </c>
    </row>
    <row r="389" spans="1:9">
      <c r="A389" s="19"/>
      <c r="C389" s="24" t="s">
        <v>262</v>
      </c>
      <c r="D389" s="24"/>
      <c r="E389" s="19" t="s">
        <v>263</v>
      </c>
      <c r="F389" s="19" t="e">
        <f>E389*(365.25/7)</f>
        <v>#VALUE!</v>
      </c>
    </row>
    <row r="390" spans="1:9">
      <c r="A390" s="19"/>
      <c r="C390" s="24"/>
      <c r="D390" s="34" t="s">
        <v>264</v>
      </c>
      <c r="H390" s="23">
        <f>B523</f>
        <v>3.8552738919501202E-5</v>
      </c>
    </row>
    <row r="391" spans="1:9" s="24" customFormat="1">
      <c r="B391" s="24" t="s">
        <v>61</v>
      </c>
      <c r="E391" s="24">
        <f>E400-SUM(E364,E373,E377,E387)</f>
        <v>11.5</v>
      </c>
      <c r="F391" s="24">
        <f>E391*(365.25/7)</f>
        <v>600.05357142857144</v>
      </c>
      <c r="G391" s="24">
        <v>1</v>
      </c>
      <c r="H391" s="25"/>
      <c r="I391" s="24">
        <f>SUM(I392,I394,I398)</f>
        <v>4.8585652369220321E-2</v>
      </c>
    </row>
    <row r="392" spans="1:9">
      <c r="A392" s="19"/>
      <c r="C392" s="24" t="s">
        <v>265</v>
      </c>
      <c r="D392" s="24"/>
      <c r="E392" s="19">
        <f>G392*E391</f>
        <v>2.1296296296296298</v>
      </c>
      <c r="F392" s="19">
        <f>E392*(365.25/7)</f>
        <v>111.12103174603176</v>
      </c>
      <c r="G392" s="19">
        <v>0.1851851851851852</v>
      </c>
      <c r="I392" s="19">
        <f>F392*H393</f>
        <v>1.0941046721364641E-2</v>
      </c>
    </row>
    <row r="393" spans="1:9">
      <c r="A393" s="19"/>
      <c r="C393" s="24"/>
      <c r="D393" s="34" t="s">
        <v>266</v>
      </c>
      <c r="H393" s="23">
        <f>B557</f>
        <v>9.8460629364659905E-5</v>
      </c>
    </row>
    <row r="394" spans="1:9">
      <c r="C394" s="24" t="s">
        <v>267</v>
      </c>
      <c r="D394" s="24"/>
      <c r="E394" s="19">
        <f>G394*E391</f>
        <v>2.4135802469135803</v>
      </c>
      <c r="F394" s="19">
        <f>E394*(365.25/7)</f>
        <v>125.93716931216932</v>
      </c>
      <c r="G394" s="19">
        <v>0.20987654320987656</v>
      </c>
      <c r="I394" s="19">
        <f>F394*H395</f>
        <v>9.6963378183870692E-3</v>
      </c>
    </row>
    <row r="395" spans="1:9">
      <c r="C395" s="24"/>
      <c r="D395" s="34" t="s">
        <v>226</v>
      </c>
      <c r="H395" s="23">
        <f>B536</f>
        <v>7.6993455318596804E-5</v>
      </c>
    </row>
    <row r="396" spans="1:9">
      <c r="C396" s="24" t="s">
        <v>268</v>
      </c>
      <c r="D396" s="39">
        <f>F391-SUM(F392,F394,F398)</f>
        <v>0</v>
      </c>
      <c r="E396" s="19" t="s">
        <v>105</v>
      </c>
      <c r="F396" s="19" t="e">
        <f>E396*(365.25/7)</f>
        <v>#VALUE!</v>
      </c>
      <c r="G396" s="19">
        <v>0</v>
      </c>
      <c r="I396" s="19">
        <v>0</v>
      </c>
    </row>
    <row r="397" spans="1:9">
      <c r="C397" s="24"/>
      <c r="D397" s="34" t="s">
        <v>268</v>
      </c>
      <c r="H397" s="23">
        <f>B531</f>
        <v>1.15280506405685E-4</v>
      </c>
    </row>
    <row r="398" spans="1:9">
      <c r="C398" s="24" t="s">
        <v>269</v>
      </c>
      <c r="D398" s="24"/>
      <c r="E398" s="19">
        <f>G398*E391</f>
        <v>6.9567901234567904</v>
      </c>
      <c r="F398" s="19">
        <f>E398*(365.25/7)</f>
        <v>362.99537037037038</v>
      </c>
      <c r="G398" s="19">
        <v>0.60493827160493829</v>
      </c>
      <c r="I398" s="19">
        <f>F398*H399</f>
        <v>2.7948267829468611E-2</v>
      </c>
    </row>
    <row r="399" spans="1:9">
      <c r="C399" s="24"/>
      <c r="D399" s="34" t="s">
        <v>226</v>
      </c>
      <c r="H399" s="23">
        <f>B536</f>
        <v>7.6993455318596804E-5</v>
      </c>
    </row>
    <row r="400" spans="1:9" s="28" customFormat="1">
      <c r="A400" s="28" t="s">
        <v>270</v>
      </c>
      <c r="E400" s="28">
        <f>E53</f>
        <v>88.5</v>
      </c>
      <c r="F400" s="28">
        <f>E400*(365.25/7)</f>
        <v>4617.8035714285716</v>
      </c>
      <c r="H400" s="29"/>
      <c r="I400" s="28">
        <f>SUM(I364,I371,I373,I377,I387,I391)</f>
        <v>0.33317011178838951</v>
      </c>
    </row>
    <row r="401" spans="1:9">
      <c r="C401" s="24"/>
      <c r="D401" s="24"/>
      <c r="F401" s="24"/>
    </row>
    <row r="402" spans="1:9" s="24" customFormat="1">
      <c r="A402" s="24" t="s">
        <v>62</v>
      </c>
      <c r="H402" s="25"/>
    </row>
    <row r="403" spans="1:9" s="24" customFormat="1">
      <c r="B403" s="24" t="s">
        <v>63</v>
      </c>
      <c r="E403" s="24">
        <f>E61</f>
        <v>68</v>
      </c>
      <c r="F403" s="24">
        <f>E403*(365.25/7)</f>
        <v>3548.1428571428573</v>
      </c>
      <c r="G403" s="24">
        <v>0.9659574468085107</v>
      </c>
      <c r="H403" s="25"/>
      <c r="I403" s="24">
        <f>F403*H408</f>
        <v>0.13679062522052163</v>
      </c>
    </row>
    <row r="404" spans="1:9">
      <c r="C404" s="24" t="s">
        <v>271</v>
      </c>
      <c r="D404" s="24"/>
      <c r="E404" s="19">
        <f>G404*E403</f>
        <v>62.598581560283698</v>
      </c>
      <c r="F404" s="19">
        <f>E404*(365.25/7)</f>
        <v>3266.3045592705175</v>
      </c>
      <c r="G404" s="19">
        <v>0.92056737588652493</v>
      </c>
    </row>
    <row r="405" spans="1:9">
      <c r="C405" s="24" t="s">
        <v>272</v>
      </c>
      <c r="D405" s="24"/>
      <c r="E405" s="19">
        <f>G405*E403</f>
        <v>3.0865248226950355</v>
      </c>
      <c r="F405" s="19">
        <f>E405*(365.25/7)</f>
        <v>161.05045592705167</v>
      </c>
      <c r="G405" s="19">
        <v>4.5390070921985819E-2</v>
      </c>
    </row>
    <row r="406" spans="1:9">
      <c r="C406" s="24" t="s">
        <v>273</v>
      </c>
      <c r="D406" s="24"/>
      <c r="E406" s="19" t="s">
        <v>105</v>
      </c>
      <c r="F406" s="19" t="e">
        <f>E406*(365.25/7)</f>
        <v>#VALUE!</v>
      </c>
      <c r="G406" s="19">
        <v>3.40425531914893E-2</v>
      </c>
    </row>
    <row r="407" spans="1:9">
      <c r="C407" s="24" t="s">
        <v>274</v>
      </c>
      <c r="D407" s="24"/>
      <c r="E407" s="19">
        <f>G407*E403</f>
        <v>2.1219858156028373</v>
      </c>
      <c r="F407" s="19">
        <f>E407*(365.25/7)</f>
        <v>110.72218844984805</v>
      </c>
      <c r="G407" s="19">
        <v>3.1205673758865252E-2</v>
      </c>
    </row>
    <row r="408" spans="1:9">
      <c r="C408" s="24"/>
      <c r="D408" s="34" t="s">
        <v>264</v>
      </c>
      <c r="H408" s="23">
        <f>B523</f>
        <v>3.8552738919501202E-5</v>
      </c>
    </row>
    <row r="409" spans="1:9" s="24" customFormat="1">
      <c r="B409" s="24" t="s">
        <v>64</v>
      </c>
      <c r="E409" s="24">
        <f>E62</f>
        <v>13.4</v>
      </c>
      <c r="F409" s="24">
        <f>E409*(365.25/7)</f>
        <v>699.19285714285718</v>
      </c>
      <c r="G409" s="24">
        <v>1</v>
      </c>
      <c r="H409" s="25"/>
      <c r="I409" s="24">
        <f>F409*H411</f>
        <v>2.6955799675808675E-2</v>
      </c>
    </row>
    <row r="410" spans="1:9">
      <c r="C410" s="24" t="s">
        <v>64</v>
      </c>
      <c r="D410" s="24"/>
      <c r="E410" s="19">
        <f>G410*E409</f>
        <v>13.4</v>
      </c>
      <c r="F410" s="19">
        <f>E410*(365.25/7)</f>
        <v>699.19285714285718</v>
      </c>
      <c r="G410" s="19">
        <v>1</v>
      </c>
    </row>
    <row r="411" spans="1:9">
      <c r="C411" s="24"/>
      <c r="D411" s="34" t="s">
        <v>264</v>
      </c>
      <c r="H411" s="23">
        <f>B523</f>
        <v>3.8552738919501202E-5</v>
      </c>
    </row>
    <row r="412" spans="1:9" s="24" customFormat="1">
      <c r="B412" s="24" t="s">
        <v>65</v>
      </c>
      <c r="E412" s="24">
        <f>E63</f>
        <v>4.4000000000000004</v>
      </c>
      <c r="F412" s="24">
        <f>E412*(365.25/7)</f>
        <v>229.58571428571432</v>
      </c>
      <c r="G412" s="24">
        <v>1</v>
      </c>
      <c r="H412" s="25"/>
      <c r="I412" s="24">
        <f>0</f>
        <v>0</v>
      </c>
    </row>
    <row r="413" spans="1:9">
      <c r="C413" s="24" t="s">
        <v>65</v>
      </c>
      <c r="D413" s="24"/>
      <c r="E413" s="19">
        <f>G413*E412</f>
        <v>4.4000000000000004</v>
      </c>
      <c r="F413" s="19">
        <f>E413*(365.25/7)</f>
        <v>229.58571428571432</v>
      </c>
      <c r="G413" s="19">
        <v>1</v>
      </c>
    </row>
    <row r="414" spans="1:9" s="24" customFormat="1">
      <c r="B414" s="24" t="s">
        <v>66</v>
      </c>
      <c r="E414" s="24">
        <f>E424-SUM(E418,E412,E409,E403)</f>
        <v>0.70000000000000284</v>
      </c>
      <c r="F414" s="24">
        <f>E414*(365.25/7)</f>
        <v>36.525000000000148</v>
      </c>
      <c r="G414" s="24">
        <v>1</v>
      </c>
      <c r="H414" s="25"/>
      <c r="I414" s="24">
        <f>F414*AVERAGE(H416:H417)</f>
        <v>4.2179804481738145E-3</v>
      </c>
    </row>
    <row r="415" spans="1:9">
      <c r="C415" s="24" t="s">
        <v>66</v>
      </c>
      <c r="D415" s="24"/>
      <c r="E415" s="19">
        <f>G415*E414</f>
        <v>0.70000000000000284</v>
      </c>
      <c r="F415" s="19">
        <f>E415*(365.25/7)</f>
        <v>36.525000000000148</v>
      </c>
      <c r="G415" s="19">
        <v>1</v>
      </c>
    </row>
    <row r="416" spans="1:9">
      <c r="C416" s="24"/>
      <c r="D416" s="1" t="s">
        <v>144</v>
      </c>
      <c r="H416" s="23">
        <f>B541</f>
        <v>1.5141898909884401E-4</v>
      </c>
    </row>
    <row r="417" spans="1:12">
      <c r="C417" s="24"/>
      <c r="D417" s="1" t="s">
        <v>275</v>
      </c>
      <c r="H417" s="23">
        <f>B542</f>
        <v>7.9545032703964901E-5</v>
      </c>
    </row>
    <row r="418" spans="1:12" s="24" customFormat="1">
      <c r="B418" s="24" t="s">
        <v>67</v>
      </c>
      <c r="E418" s="24">
        <f>E65</f>
        <v>9.1999999999999993</v>
      </c>
      <c r="F418" s="24">
        <f>E418*(365.25/7)</f>
        <v>480.04285714285714</v>
      </c>
      <c r="G418" s="24">
        <v>1</v>
      </c>
      <c r="H418" s="25"/>
      <c r="I418" s="24">
        <f>F418*AVERAGE(H420:H422)</f>
        <v>0.34144749563867877</v>
      </c>
    </row>
    <row r="419" spans="1:12">
      <c r="C419" s="24" t="s">
        <v>67</v>
      </c>
      <c r="D419" s="24"/>
      <c r="E419" s="19">
        <f>G419*E418</f>
        <v>9.1999999999999993</v>
      </c>
      <c r="F419" s="19">
        <f>E419*(365.25/7)</f>
        <v>480.04285714285714</v>
      </c>
      <c r="G419" s="19">
        <v>1</v>
      </c>
    </row>
    <row r="420" spans="1:12">
      <c r="C420" s="24"/>
      <c r="D420" s="3" t="s">
        <v>224</v>
      </c>
      <c r="H420" s="23">
        <f>B552</f>
        <v>7.83164098367817E-5</v>
      </c>
    </row>
    <row r="421" spans="1:12">
      <c r="C421" s="24"/>
      <c r="D421" s="31" t="s">
        <v>193</v>
      </c>
      <c r="H421" s="23">
        <f>B511</f>
        <v>1.8306230266686399E-3</v>
      </c>
    </row>
    <row r="422" spans="1:12">
      <c r="C422" s="24"/>
      <c r="D422" s="27" t="s">
        <v>276</v>
      </c>
      <c r="F422" s="24"/>
      <c r="H422" s="23">
        <f>B510</f>
        <v>2.2491688835017299E-4</v>
      </c>
    </row>
    <row r="423" spans="1:12">
      <c r="C423" s="24"/>
      <c r="D423" s="24"/>
    </row>
    <row r="424" spans="1:12" s="28" customFormat="1">
      <c r="A424" s="28" t="s">
        <v>277</v>
      </c>
      <c r="E424" s="28">
        <f>E60</f>
        <v>95.7</v>
      </c>
      <c r="F424" s="28">
        <f>E424*(365.25/7)</f>
        <v>4993.4892857142859</v>
      </c>
      <c r="H424" s="29"/>
      <c r="I424" s="28">
        <f>SUM(I403,I409,I412,I414,I418)</f>
        <v>0.5094119009831829</v>
      </c>
    </row>
    <row r="425" spans="1:12">
      <c r="F425" s="24"/>
    </row>
    <row r="426" spans="1:12" s="28" customFormat="1">
      <c r="A426" s="28" t="s">
        <v>278</v>
      </c>
      <c r="E426" s="28">
        <v>0</v>
      </c>
      <c r="F426" s="28">
        <f>E426*(365.25/7)</f>
        <v>0</v>
      </c>
      <c r="H426" s="29"/>
      <c r="I426" s="28">
        <f>0</f>
        <v>0</v>
      </c>
    </row>
    <row r="427" spans="1:12">
      <c r="F427" s="24"/>
    </row>
    <row r="428" spans="1:12" s="28" customFormat="1">
      <c r="A428" s="28" t="s">
        <v>279</v>
      </c>
      <c r="E428" s="28">
        <f>E3</f>
        <v>941.6</v>
      </c>
      <c r="F428" s="28">
        <f>E428*(365.25/7)</f>
        <v>49131.342857142859</v>
      </c>
      <c r="H428" s="29"/>
      <c r="I428" s="37">
        <f>SUM(I424,I400,I361,I346,I301,I289,I251,I234,I200,I154,I135,I122)</f>
        <v>19.621384564174484</v>
      </c>
    </row>
    <row r="431" spans="1:12" s="40" customFormat="1">
      <c r="A431" s="24" t="s">
        <v>280</v>
      </c>
      <c r="B431" s="24" t="s">
        <v>371</v>
      </c>
      <c r="C431" s="24" t="s">
        <v>296</v>
      </c>
      <c r="D431" s="19"/>
      <c r="E431" s="19"/>
      <c r="F431" s="19"/>
      <c r="G431" s="19"/>
      <c r="H431" s="23"/>
      <c r="I431" s="19"/>
      <c r="J431" s="19"/>
      <c r="K431" s="19"/>
      <c r="L431" s="19"/>
    </row>
    <row r="432" spans="1:12" s="40" customFormat="1">
      <c r="A432" s="24" t="s">
        <v>282</v>
      </c>
      <c r="B432" s="19">
        <f>I122</f>
        <v>6.2364371116858708</v>
      </c>
      <c r="C432" s="19">
        <v>6.2886743059876515</v>
      </c>
      <c r="D432" s="19"/>
      <c r="E432" s="19"/>
      <c r="F432" s="19"/>
      <c r="G432" s="19"/>
      <c r="H432" s="23"/>
      <c r="I432" s="19"/>
      <c r="J432" s="19"/>
      <c r="K432" s="19"/>
      <c r="L432" s="19"/>
    </row>
    <row r="433" spans="1:12" s="40" customFormat="1">
      <c r="A433" s="24" t="s">
        <v>283</v>
      </c>
      <c r="B433" s="19">
        <f>I135</f>
        <v>0.5029533634715867</v>
      </c>
      <c r="C433" s="19">
        <v>0.47695342000370855</v>
      </c>
      <c r="D433" s="19"/>
      <c r="E433" s="19"/>
      <c r="F433" s="19"/>
      <c r="G433" s="19"/>
      <c r="H433" s="23"/>
      <c r="I433" s="19"/>
      <c r="J433" s="19"/>
      <c r="K433" s="19"/>
      <c r="L433" s="19"/>
    </row>
    <row r="434" spans="1:12" s="40" customFormat="1">
      <c r="A434" s="24" t="s">
        <v>284</v>
      </c>
      <c r="B434" s="19">
        <f>I154</f>
        <v>0.55508474158759846</v>
      </c>
      <c r="C434" s="19">
        <v>1.0573878879794114</v>
      </c>
      <c r="D434" s="19"/>
      <c r="E434" s="19"/>
      <c r="F434" s="19"/>
      <c r="G434" s="19"/>
      <c r="H434" s="23"/>
      <c r="I434" s="19"/>
      <c r="J434" s="19"/>
      <c r="K434" s="19"/>
      <c r="L434" s="19"/>
    </row>
    <row r="435" spans="1:12" s="40" customFormat="1">
      <c r="A435" s="24" t="s">
        <v>285</v>
      </c>
      <c r="B435" s="19">
        <f>I200</f>
        <v>4.8624642169824774</v>
      </c>
      <c r="C435" s="19">
        <v>4.6912706630914327</v>
      </c>
      <c r="D435" s="19"/>
      <c r="E435" s="19"/>
      <c r="F435" s="19"/>
      <c r="G435" s="19"/>
      <c r="H435" s="23"/>
      <c r="I435" s="19"/>
      <c r="J435" s="19"/>
      <c r="K435" s="19"/>
      <c r="L435" s="19"/>
    </row>
    <row r="436" spans="1:12" s="40" customFormat="1">
      <c r="A436" s="24" t="s">
        <v>286</v>
      </c>
      <c r="B436" s="19">
        <f>I234</f>
        <v>0.47577438267758349</v>
      </c>
      <c r="C436" s="19">
        <v>0.76488209601336243</v>
      </c>
      <c r="D436" s="19"/>
      <c r="E436" s="19"/>
      <c r="F436" s="19"/>
      <c r="G436" s="19"/>
      <c r="H436" s="23"/>
      <c r="I436" s="19"/>
      <c r="J436" s="19"/>
      <c r="K436" s="19"/>
      <c r="L436" s="19"/>
    </row>
    <row r="437" spans="1:12" s="40" customFormat="1">
      <c r="A437" s="24" t="s">
        <v>287</v>
      </c>
      <c r="B437" s="19">
        <f>I251</f>
        <v>0.11351584114086215</v>
      </c>
      <c r="C437" s="19">
        <v>0.12964111787169974</v>
      </c>
      <c r="D437" s="19"/>
      <c r="E437" s="19"/>
      <c r="F437" s="19"/>
      <c r="G437" s="19"/>
      <c r="H437" s="23"/>
      <c r="I437" s="19"/>
      <c r="J437" s="19"/>
      <c r="K437" s="19"/>
      <c r="L437" s="19"/>
    </row>
    <row r="438" spans="1:12" s="40" customFormat="1">
      <c r="A438" s="24" t="s">
        <v>288</v>
      </c>
      <c r="B438" s="19">
        <f>I289</f>
        <v>4.9564518731796676</v>
      </c>
      <c r="C438" s="19">
        <v>5.3098370841474249</v>
      </c>
      <c r="D438" s="19"/>
      <c r="E438" s="19"/>
      <c r="F438" s="24"/>
      <c r="G438" s="41"/>
      <c r="H438" s="23"/>
      <c r="I438" s="19"/>
      <c r="J438" s="19"/>
      <c r="K438" s="19"/>
      <c r="L438" s="19"/>
    </row>
    <row r="439" spans="1:12" s="40" customFormat="1">
      <c r="A439" s="24" t="s">
        <v>290</v>
      </c>
      <c r="B439" s="19">
        <f>I301</f>
        <v>9.3216889983322199E-2</v>
      </c>
      <c r="C439" s="19">
        <v>9.1876635640713952E-2</v>
      </c>
      <c r="D439" s="19"/>
      <c r="E439" s="19"/>
      <c r="F439" s="19"/>
      <c r="G439" s="19"/>
      <c r="H439" s="23"/>
      <c r="I439" s="19"/>
      <c r="J439" s="19"/>
      <c r="K439" s="19"/>
      <c r="L439" s="19"/>
    </row>
    <row r="440" spans="1:12" s="40" customFormat="1">
      <c r="A440" s="24" t="s">
        <v>291</v>
      </c>
      <c r="B440" s="40">
        <f>I346</f>
        <v>0.98290413069394411</v>
      </c>
      <c r="C440" s="19">
        <v>0.96542231057705852</v>
      </c>
      <c r="D440" s="19"/>
      <c r="E440" s="19"/>
      <c r="F440" s="19"/>
      <c r="G440" s="19"/>
      <c r="H440" s="23"/>
      <c r="I440" s="19"/>
      <c r="J440" s="19"/>
      <c r="K440" s="19"/>
      <c r="L440" s="19"/>
    </row>
    <row r="441" spans="1:12" s="40" customFormat="1">
      <c r="A441" s="24" t="s">
        <v>292</v>
      </c>
      <c r="B441" s="40">
        <f>I361</f>
        <v>0</v>
      </c>
      <c r="C441" s="19">
        <v>0</v>
      </c>
      <c r="D441" s="19"/>
      <c r="E441" s="19"/>
      <c r="F441" s="19"/>
      <c r="G441" s="19"/>
      <c r="H441" s="23"/>
      <c r="I441" s="19"/>
      <c r="J441" s="19"/>
      <c r="K441" s="19"/>
      <c r="L441" s="19"/>
    </row>
    <row r="442" spans="1:12" s="40" customFormat="1">
      <c r="A442" s="24" t="s">
        <v>293</v>
      </c>
      <c r="B442" s="19">
        <f>I400</f>
        <v>0.33317011178838951</v>
      </c>
      <c r="C442" s="19">
        <v>0.33607349339647852</v>
      </c>
      <c r="D442" s="19"/>
      <c r="E442" s="19"/>
      <c r="F442" s="19"/>
      <c r="G442" s="19"/>
      <c r="H442" s="23"/>
      <c r="I442" s="19"/>
      <c r="J442" s="19"/>
      <c r="K442" s="19"/>
      <c r="L442" s="19"/>
    </row>
    <row r="443" spans="1:12" s="40" customFormat="1">
      <c r="A443" s="24" t="s">
        <v>294</v>
      </c>
      <c r="B443" s="19">
        <f>I424</f>
        <v>0.5094119009831829</v>
      </c>
      <c r="C443" s="19">
        <v>0.44752421922903396</v>
      </c>
      <c r="D443" s="19"/>
      <c r="E443" s="19"/>
      <c r="F443" s="19"/>
      <c r="G443" s="19"/>
      <c r="H443" s="23"/>
      <c r="I443" s="19"/>
      <c r="J443" s="19"/>
      <c r="K443" s="19"/>
      <c r="L443" s="19"/>
    </row>
    <row r="444" spans="1:12" s="40" customFormat="1">
      <c r="A444" s="24" t="s">
        <v>295</v>
      </c>
      <c r="B444" s="24">
        <f>SUM(B432:B443)</f>
        <v>19.621384564174484</v>
      </c>
      <c r="C444" s="24">
        <v>20.559543233937976</v>
      </c>
      <c r="D444" s="19"/>
      <c r="E444" s="19"/>
      <c r="F444" s="19"/>
      <c r="G444" s="19"/>
      <c r="H444" s="23"/>
      <c r="I444" s="19"/>
      <c r="J444" s="19"/>
      <c r="K444" s="19"/>
      <c r="L444" s="19"/>
    </row>
    <row r="450" spans="1:2">
      <c r="A450" s="42" t="s">
        <v>317</v>
      </c>
      <c r="B450" s="41"/>
    </row>
    <row r="451" spans="1:2">
      <c r="A451" s="42" t="s">
        <v>318</v>
      </c>
      <c r="B451" s="41" t="s">
        <v>319</v>
      </c>
    </row>
    <row r="452" spans="1:2" ht="15">
      <c r="A452" s="43" t="s">
        <v>81</v>
      </c>
      <c r="B452" s="90">
        <v>2.09658137894879E-3</v>
      </c>
    </row>
    <row r="453" spans="1:2" ht="15">
      <c r="A453" s="43" t="s">
        <v>85</v>
      </c>
      <c r="B453" s="91">
        <v>3.4850447505856098E-3</v>
      </c>
    </row>
    <row r="454" spans="1:2" ht="15">
      <c r="A454" s="43" t="s">
        <v>93</v>
      </c>
      <c r="B454" s="91">
        <v>2.9799597648393701E-3</v>
      </c>
    </row>
    <row r="455" spans="1:2" ht="15">
      <c r="A455" s="43" t="s">
        <v>86</v>
      </c>
      <c r="B455" s="91">
        <v>4.2646215314859999E-4</v>
      </c>
    </row>
    <row r="456" spans="1:2" ht="15">
      <c r="A456" s="43" t="s">
        <v>320</v>
      </c>
      <c r="B456" s="91">
        <v>3.16221760814616E-4</v>
      </c>
    </row>
    <row r="457" spans="1:2" ht="15">
      <c r="A457" s="43" t="s">
        <v>89</v>
      </c>
      <c r="B457" s="91">
        <v>6.0573063602221001E-4</v>
      </c>
    </row>
    <row r="458" spans="1:2" ht="15">
      <c r="A458" s="43" t="s">
        <v>321</v>
      </c>
      <c r="B458" s="91">
        <v>3.5003863958942E-4</v>
      </c>
    </row>
    <row r="459" spans="1:2" ht="15">
      <c r="A459" s="43" t="s">
        <v>152</v>
      </c>
      <c r="B459" s="91">
        <v>2.8212241306802699E-4</v>
      </c>
    </row>
    <row r="460" spans="1:2" ht="15">
      <c r="A460" s="43" t="s">
        <v>322</v>
      </c>
      <c r="B460" s="91">
        <v>1.6379629463826999E-4</v>
      </c>
    </row>
    <row r="461" spans="1:2" ht="15">
      <c r="A461" s="43" t="s">
        <v>323</v>
      </c>
      <c r="B461" s="91">
        <v>3.04128858030873E-4</v>
      </c>
    </row>
    <row r="462" spans="1:2" ht="15">
      <c r="A462" s="43" t="s">
        <v>324</v>
      </c>
      <c r="B462" s="91">
        <v>2.1426823891906201E-4</v>
      </c>
    </row>
    <row r="463" spans="1:2" ht="15">
      <c r="A463" s="43" t="s">
        <v>87</v>
      </c>
      <c r="B463" s="91">
        <v>2.5044528042333499E-3</v>
      </c>
    </row>
    <row r="464" spans="1:2" ht="15">
      <c r="A464" s="43" t="s">
        <v>90</v>
      </c>
      <c r="B464" s="91">
        <v>3.7284776082494302E-4</v>
      </c>
    </row>
    <row r="465" spans="1:2" ht="15">
      <c r="A465" s="43" t="s">
        <v>94</v>
      </c>
      <c r="B465" s="91">
        <v>1.7835862330489701E-3</v>
      </c>
    </row>
    <row r="466" spans="1:2" ht="15">
      <c r="A466" s="43" t="s">
        <v>82</v>
      </c>
      <c r="B466" s="91">
        <v>4.00513731321467E-4</v>
      </c>
    </row>
    <row r="467" spans="1:2" ht="15">
      <c r="A467" s="43" t="s">
        <v>101</v>
      </c>
      <c r="B467" s="91">
        <v>3.0795779023961499E-4</v>
      </c>
    </row>
    <row r="468" spans="1:2" ht="15">
      <c r="A468" s="43" t="s">
        <v>125</v>
      </c>
      <c r="B468" s="91">
        <v>2.5698777452277098E-4</v>
      </c>
    </row>
    <row r="469" spans="1:2" ht="15">
      <c r="A469" s="43" t="s">
        <v>126</v>
      </c>
      <c r="B469" s="91">
        <v>2.3781103369882801E-4</v>
      </c>
    </row>
    <row r="470" spans="1:2" ht="15">
      <c r="A470" s="43" t="s">
        <v>134</v>
      </c>
      <c r="B470" s="91">
        <v>2.8510464047079402E-4</v>
      </c>
    </row>
    <row r="471" spans="1:2" ht="15">
      <c r="A471" s="43" t="s">
        <v>234</v>
      </c>
      <c r="B471" s="91">
        <v>4.2429469718917702E-4</v>
      </c>
    </row>
    <row r="472" spans="1:2" ht="15">
      <c r="A472" s="43" t="s">
        <v>325</v>
      </c>
      <c r="B472" s="91">
        <v>2.3537496975131701E-4</v>
      </c>
    </row>
    <row r="473" spans="1:2" ht="15">
      <c r="A473" s="43" t="s">
        <v>154</v>
      </c>
      <c r="B473" s="91">
        <v>2.2101685648552401E-4</v>
      </c>
    </row>
    <row r="474" spans="1:2" ht="15">
      <c r="A474" s="43" t="s">
        <v>326</v>
      </c>
      <c r="B474" s="91">
        <v>1.30914005197196E-3</v>
      </c>
    </row>
    <row r="475" spans="1:2" ht="15">
      <c r="A475" s="43" t="s">
        <v>219</v>
      </c>
      <c r="B475" s="91">
        <v>4.5210121164281699E-4</v>
      </c>
    </row>
    <row r="476" spans="1:2" ht="15">
      <c r="A476" s="43" t="s">
        <v>173</v>
      </c>
      <c r="B476" s="91">
        <v>1.8093957755303699E-4</v>
      </c>
    </row>
    <row r="477" spans="1:2" ht="15">
      <c r="A477" s="43" t="s">
        <v>327</v>
      </c>
      <c r="B477" s="91">
        <v>2.0134941272049499E-4</v>
      </c>
    </row>
    <row r="478" spans="1:2" ht="15">
      <c r="A478" s="43" t="s">
        <v>133</v>
      </c>
      <c r="B478" s="91">
        <v>8.8192919598841597E-4</v>
      </c>
    </row>
    <row r="479" spans="1:2" ht="15">
      <c r="A479" s="43" t="s">
        <v>132</v>
      </c>
      <c r="B479" s="91">
        <v>1.4906108433209899E-3</v>
      </c>
    </row>
    <row r="480" spans="1:2" ht="15">
      <c r="A480" s="43" t="s">
        <v>328</v>
      </c>
      <c r="B480" s="91">
        <v>3.0278544086953703E-4</v>
      </c>
    </row>
    <row r="481" spans="1:2" ht="15">
      <c r="A481" s="43" t="s">
        <v>190</v>
      </c>
      <c r="B481" s="91">
        <v>1.3813185493773399E-4</v>
      </c>
    </row>
    <row r="482" spans="1:2" ht="15">
      <c r="A482" s="43" t="s">
        <v>165</v>
      </c>
      <c r="B482" s="91">
        <v>1.86179289206548E-4</v>
      </c>
    </row>
    <row r="483" spans="1:2" ht="15">
      <c r="A483" s="43" t="s">
        <v>329</v>
      </c>
      <c r="B483" s="91">
        <v>1.8017414594200101E-4</v>
      </c>
    </row>
    <row r="484" spans="1:2" ht="15">
      <c r="A484" s="43" t="s">
        <v>160</v>
      </c>
      <c r="B484" s="91">
        <v>2.2020865411952401E-4</v>
      </c>
    </row>
    <row r="485" spans="1:2" ht="15">
      <c r="A485" s="43" t="s">
        <v>169</v>
      </c>
      <c r="B485" s="91">
        <v>1.7500427887998099E-4</v>
      </c>
    </row>
    <row r="486" spans="1:2" ht="15">
      <c r="A486" s="43" t="s">
        <v>330</v>
      </c>
      <c r="B486" s="91">
        <v>1.8557883342110301E-3</v>
      </c>
    </row>
    <row r="487" spans="1:2" ht="15">
      <c r="A487" s="43" t="s">
        <v>331</v>
      </c>
      <c r="B487" s="91">
        <v>4.6957452757937602E-4</v>
      </c>
    </row>
    <row r="488" spans="1:2" ht="15">
      <c r="A488" s="43" t="s">
        <v>150</v>
      </c>
      <c r="B488" s="91">
        <v>7.1131771111942403E-4</v>
      </c>
    </row>
    <row r="489" spans="1:2" ht="15">
      <c r="A489" s="43" t="s">
        <v>140</v>
      </c>
      <c r="B489" s="91">
        <v>1.3332638599674901E-4</v>
      </c>
    </row>
    <row r="490" spans="1:2" ht="15">
      <c r="A490" s="43" t="s">
        <v>332</v>
      </c>
      <c r="B490" s="91">
        <v>1.0116936822471401E-4</v>
      </c>
    </row>
    <row r="491" spans="1:2" ht="15">
      <c r="A491" s="43" t="s">
        <v>142</v>
      </c>
      <c r="B491" s="91">
        <v>1.7607081978696001E-4</v>
      </c>
    </row>
    <row r="492" spans="1:2" ht="15">
      <c r="A492" s="43" t="s">
        <v>333</v>
      </c>
      <c r="B492" s="91">
        <v>1.9291367456093599E-4</v>
      </c>
    </row>
    <row r="493" spans="1:2" ht="15">
      <c r="A493" s="43" t="s">
        <v>334</v>
      </c>
      <c r="B493" s="91">
        <v>2.46015738968244E-4</v>
      </c>
    </row>
    <row r="494" spans="1:2" ht="15">
      <c r="A494" s="43" t="s">
        <v>335</v>
      </c>
      <c r="B494" s="91">
        <v>2.29829646255223E-4</v>
      </c>
    </row>
    <row r="495" spans="1:2" ht="15">
      <c r="A495" s="43" t="s">
        <v>336</v>
      </c>
      <c r="B495" s="91">
        <v>1.62547995106097E-4</v>
      </c>
    </row>
    <row r="496" spans="1:2" ht="15">
      <c r="A496" s="43" t="s">
        <v>337</v>
      </c>
      <c r="B496" s="91">
        <v>2.7071423837634701E-4</v>
      </c>
    </row>
    <row r="497" spans="1:2" ht="15">
      <c r="A497" s="43" t="s">
        <v>338</v>
      </c>
      <c r="B497" s="91">
        <v>1.2407575891945901E-4</v>
      </c>
    </row>
    <row r="498" spans="1:2" ht="15">
      <c r="A498" s="43" t="s">
        <v>339</v>
      </c>
      <c r="B498" s="91">
        <v>1.2931837656743301E-4</v>
      </c>
    </row>
    <row r="499" spans="1:2" ht="15">
      <c r="A499" s="43" t="s">
        <v>340</v>
      </c>
      <c r="B499" s="91">
        <v>3.09303029126747E-4</v>
      </c>
    </row>
    <row r="500" spans="1:2" ht="15">
      <c r="A500" s="43" t="s">
        <v>341</v>
      </c>
      <c r="B500" s="91">
        <v>1.62564390405725E-4</v>
      </c>
    </row>
    <row r="501" spans="1:2" ht="15">
      <c r="A501" s="43" t="s">
        <v>342</v>
      </c>
      <c r="B501" s="92">
        <v>7.8670160806019004E-5</v>
      </c>
    </row>
    <row r="502" spans="1:2" ht="15">
      <c r="A502" s="43" t="s">
        <v>343</v>
      </c>
      <c r="B502" s="91">
        <v>1.17793071161874E-4</v>
      </c>
    </row>
    <row r="503" spans="1:2" ht="15">
      <c r="A503" s="43" t="s">
        <v>344</v>
      </c>
      <c r="B503" s="91">
        <v>2.27005718216138E-4</v>
      </c>
    </row>
    <row r="504" spans="1:2" ht="15">
      <c r="A504" s="43" t="s">
        <v>345</v>
      </c>
      <c r="B504" s="91">
        <v>1.8818123862125E-4</v>
      </c>
    </row>
    <row r="505" spans="1:2" ht="15">
      <c r="A505" s="43" t="s">
        <v>346</v>
      </c>
      <c r="B505" s="91">
        <v>1.2076781190005101E-4</v>
      </c>
    </row>
    <row r="506" spans="1:2" ht="15">
      <c r="A506" s="43" t="s">
        <v>347</v>
      </c>
      <c r="B506" s="91">
        <v>1.32832562396352E-4</v>
      </c>
    </row>
    <row r="507" spans="1:2" ht="15">
      <c r="A507" s="43" t="s">
        <v>348</v>
      </c>
      <c r="B507" s="91">
        <v>1.05678258238894E-4</v>
      </c>
    </row>
    <row r="508" spans="1:2" ht="15">
      <c r="A508" s="43" t="s">
        <v>349</v>
      </c>
      <c r="B508" s="91">
        <v>1.4974191786024601E-4</v>
      </c>
    </row>
    <row r="509" spans="1:2" ht="15">
      <c r="A509" s="43" t="s">
        <v>235</v>
      </c>
      <c r="B509" s="91">
        <v>2.0087820690045899E-4</v>
      </c>
    </row>
    <row r="510" spans="1:2" ht="15">
      <c r="A510" s="43" t="s">
        <v>276</v>
      </c>
      <c r="B510" s="91">
        <v>2.2491688835017299E-4</v>
      </c>
    </row>
    <row r="511" spans="1:2" ht="15">
      <c r="A511" s="43" t="s">
        <v>193</v>
      </c>
      <c r="B511" s="91">
        <v>1.8306230266686399E-3</v>
      </c>
    </row>
    <row r="512" spans="1:2" ht="15">
      <c r="A512" s="43" t="s">
        <v>199</v>
      </c>
      <c r="B512" s="91">
        <v>1.6680799960183501E-3</v>
      </c>
    </row>
    <row r="513" spans="1:2" ht="15">
      <c r="A513" s="43" t="s">
        <v>205</v>
      </c>
      <c r="B513" s="91">
        <v>5.3891618042085205E-4</v>
      </c>
    </row>
    <row r="514" spans="1:2" ht="15">
      <c r="A514" s="43" t="s">
        <v>202</v>
      </c>
      <c r="B514" s="91">
        <v>8.3159559526369898E-4</v>
      </c>
    </row>
    <row r="515" spans="1:2" ht="15">
      <c r="A515" s="43" t="s">
        <v>209</v>
      </c>
      <c r="B515" s="91">
        <v>2.26035207111457E-4</v>
      </c>
    </row>
    <row r="516" spans="1:2" ht="15">
      <c r="A516" s="43" t="s">
        <v>197</v>
      </c>
      <c r="B516" s="91">
        <v>2.3167452901759201E-4</v>
      </c>
    </row>
    <row r="517" spans="1:2" ht="15">
      <c r="A517" s="43" t="s">
        <v>350</v>
      </c>
      <c r="B517" s="91">
        <v>1.80454518887764E-4</v>
      </c>
    </row>
    <row r="518" spans="1:2" ht="15">
      <c r="A518" s="43" t="s">
        <v>351</v>
      </c>
      <c r="B518" s="91">
        <v>2.3157387235891999E-4</v>
      </c>
    </row>
    <row r="519" spans="1:2" ht="15">
      <c r="A519" s="43" t="s">
        <v>352</v>
      </c>
      <c r="B519" s="92">
        <v>8.7320379796792293E-5</v>
      </c>
    </row>
    <row r="520" spans="1:2" ht="15">
      <c r="A520" s="43" t="s">
        <v>353</v>
      </c>
      <c r="B520" s="92">
        <v>7.0953489403808898E-5</v>
      </c>
    </row>
    <row r="521" spans="1:2" ht="15">
      <c r="A521" s="43" t="s">
        <v>354</v>
      </c>
      <c r="B521" s="92">
        <v>4.4616305779983597E-5</v>
      </c>
    </row>
    <row r="522" spans="1:2" ht="15">
      <c r="A522" s="43" t="s">
        <v>355</v>
      </c>
      <c r="B522" s="92">
        <v>4.9210417362855903E-5</v>
      </c>
    </row>
    <row r="523" spans="1:2" ht="15">
      <c r="A523" s="43" t="s">
        <v>356</v>
      </c>
      <c r="B523" s="92">
        <v>3.8552738919501202E-5</v>
      </c>
    </row>
    <row r="524" spans="1:2" ht="15">
      <c r="A524" s="43" t="s">
        <v>253</v>
      </c>
      <c r="B524" s="92">
        <v>3.9600548710655201E-5</v>
      </c>
    </row>
    <row r="525" spans="1:2" ht="15">
      <c r="A525" s="43" t="s">
        <v>260</v>
      </c>
      <c r="B525" s="92">
        <v>4.1325676819056998E-5</v>
      </c>
    </row>
    <row r="526" spans="1:2" ht="15">
      <c r="A526" s="43" t="s">
        <v>357</v>
      </c>
      <c r="B526" s="92">
        <v>9.7014250865267798E-5</v>
      </c>
    </row>
    <row r="527" spans="1:2" ht="15">
      <c r="A527" s="43" t="s">
        <v>358</v>
      </c>
      <c r="B527" s="92">
        <v>5.0835037406928897E-5</v>
      </c>
    </row>
    <row r="528" spans="1:2" ht="15">
      <c r="A528" s="43" t="s">
        <v>167</v>
      </c>
      <c r="B528" s="92">
        <v>8.1150172821881203E-5</v>
      </c>
    </row>
    <row r="529" spans="1:2" ht="15">
      <c r="A529" s="43" t="s">
        <v>128</v>
      </c>
      <c r="B529" s="92">
        <v>7.7595885697333093E-5</v>
      </c>
    </row>
    <row r="530" spans="1:2" ht="15">
      <c r="A530" s="43" t="s">
        <v>359</v>
      </c>
      <c r="B530" s="91">
        <v>1.4048433605424299E-4</v>
      </c>
    </row>
    <row r="531" spans="1:2" ht="15">
      <c r="A531" s="43" t="s">
        <v>268</v>
      </c>
      <c r="B531" s="91">
        <v>1.15280506405685E-4</v>
      </c>
    </row>
    <row r="532" spans="1:2" ht="15">
      <c r="A532" s="43" t="s">
        <v>156</v>
      </c>
      <c r="B532" s="92">
        <v>5.74745177725748E-5</v>
      </c>
    </row>
    <row r="533" spans="1:2" ht="15">
      <c r="A533" s="43" t="s">
        <v>360</v>
      </c>
      <c r="B533" s="92">
        <v>9.8779584011200101E-5</v>
      </c>
    </row>
    <row r="534" spans="1:2" ht="15">
      <c r="A534" s="43" t="s">
        <v>361</v>
      </c>
      <c r="B534" s="92">
        <v>3.8801948302030302E-5</v>
      </c>
    </row>
    <row r="535" spans="1:2" ht="15">
      <c r="A535" s="43" t="s">
        <v>362</v>
      </c>
      <c r="B535" s="92">
        <v>8.8833822320444805E-5</v>
      </c>
    </row>
    <row r="536" spans="1:2" ht="15">
      <c r="A536" s="43" t="s">
        <v>226</v>
      </c>
      <c r="B536" s="92">
        <v>7.6993455318596804E-5</v>
      </c>
    </row>
    <row r="537" spans="1:2" ht="15">
      <c r="A537" s="43" t="s">
        <v>363</v>
      </c>
      <c r="B537" s="92">
        <v>5.8997807376200297E-5</v>
      </c>
    </row>
    <row r="538" spans="1:2" ht="15">
      <c r="A538" s="43" t="s">
        <v>364</v>
      </c>
      <c r="B538" s="91">
        <v>1.07390774204486E-4</v>
      </c>
    </row>
    <row r="539" spans="1:2" ht="15">
      <c r="A539" s="43" t="s">
        <v>365</v>
      </c>
      <c r="B539" s="92">
        <v>7.0315164320285304E-5</v>
      </c>
    </row>
    <row r="540" spans="1:2" ht="15">
      <c r="A540" s="43" t="s">
        <v>146</v>
      </c>
      <c r="B540" s="91">
        <v>1.07134259040347E-4</v>
      </c>
    </row>
    <row r="541" spans="1:2" ht="15">
      <c r="A541" s="43" t="s">
        <v>144</v>
      </c>
      <c r="B541" s="91">
        <v>1.5141898909884401E-4</v>
      </c>
    </row>
    <row r="542" spans="1:2" ht="15">
      <c r="A542" s="43" t="s">
        <v>275</v>
      </c>
      <c r="B542" s="92">
        <v>7.9545032703964901E-5</v>
      </c>
    </row>
    <row r="543" spans="1:2" ht="15">
      <c r="A543" s="43" t="s">
        <v>366</v>
      </c>
      <c r="B543" s="91">
        <v>1.15802135441583E-4</v>
      </c>
    </row>
    <row r="544" spans="1:2" ht="15">
      <c r="A544" s="43" t="s">
        <v>367</v>
      </c>
      <c r="B544" s="92">
        <v>6.1915790017663693E-5</v>
      </c>
    </row>
    <row r="545" spans="1:2" ht="15">
      <c r="A545" s="43" t="s">
        <v>238</v>
      </c>
      <c r="B545" s="92">
        <v>5.0201254900354902E-5</v>
      </c>
    </row>
    <row r="546" spans="1:2" ht="15">
      <c r="A546" s="43" t="s">
        <v>240</v>
      </c>
      <c r="B546" s="92">
        <v>6.5532644314399599E-5</v>
      </c>
    </row>
    <row r="547" spans="1:2" ht="15">
      <c r="A547" s="43" t="s">
        <v>242</v>
      </c>
      <c r="B547" s="91">
        <v>1.1039136985490801E-4</v>
      </c>
    </row>
    <row r="548" spans="1:2" ht="15">
      <c r="A548" s="43" t="s">
        <v>244</v>
      </c>
      <c r="B548" s="91">
        <v>1.0301268784132101E-4</v>
      </c>
    </row>
    <row r="549" spans="1:2" ht="15">
      <c r="A549" s="43" t="s">
        <v>184</v>
      </c>
      <c r="B549" s="92">
        <v>9.0255901394909502E-5</v>
      </c>
    </row>
    <row r="550" spans="1:2" ht="15">
      <c r="A550" s="43" t="s">
        <v>183</v>
      </c>
      <c r="B550" s="92">
        <v>5.1222445237656699E-5</v>
      </c>
    </row>
    <row r="551" spans="1:2" ht="15">
      <c r="A551" s="43" t="s">
        <v>368</v>
      </c>
      <c r="B551" s="92">
        <v>8.3530743180620405E-5</v>
      </c>
    </row>
    <row r="552" spans="1:2" ht="15">
      <c r="A552" s="43" t="s">
        <v>224</v>
      </c>
      <c r="B552" s="92">
        <v>7.83164098367817E-5</v>
      </c>
    </row>
    <row r="553" spans="1:2" ht="15">
      <c r="A553" s="43" t="s">
        <v>222</v>
      </c>
      <c r="B553" s="91">
        <v>1.49002041970008E-4</v>
      </c>
    </row>
    <row r="554" spans="1:2" ht="15">
      <c r="A554" s="43" t="s">
        <v>228</v>
      </c>
      <c r="B554" s="92">
        <v>5.3163499302144998E-5</v>
      </c>
    </row>
    <row r="555" spans="1:2" ht="15">
      <c r="A555" s="43" t="s">
        <v>139</v>
      </c>
      <c r="B555" s="91">
        <v>1.06648610536075E-4</v>
      </c>
    </row>
    <row r="556" spans="1:2" ht="15">
      <c r="A556" s="43" t="s">
        <v>175</v>
      </c>
      <c r="B556" s="92">
        <v>6.2867688959137197E-5</v>
      </c>
    </row>
    <row r="557" spans="1:2" ht="15">
      <c r="A557" s="43" t="s">
        <v>369</v>
      </c>
      <c r="B557" s="93">
        <v>9.8460629364659905E-5</v>
      </c>
    </row>
  </sheetData>
  <mergeCells count="28"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legacyDrawing r:id="rId7"/>
</worksheet>
</file>

<file path=xl/worksheets/sheet5.xml><?xml version="1.0" encoding="utf-8"?>
<worksheet xmlns="http://schemas.openxmlformats.org/spreadsheetml/2006/main" xmlns:r="http://schemas.openxmlformats.org/officeDocument/2006/relationships">
  <dimension ref="A1:L557"/>
  <sheetViews>
    <sheetView topLeftCell="A425" workbookViewId="0">
      <selection activeCell="B452" sqref="B452:B557"/>
    </sheetView>
  </sheetViews>
  <sheetFormatPr defaultRowHeight="11.25"/>
  <cols>
    <col min="1" max="1" width="25.42578125" style="24" customWidth="1"/>
    <col min="2" max="2" width="34.85546875" style="19" customWidth="1"/>
    <col min="3" max="3" width="31.7109375" style="19" customWidth="1"/>
    <col min="4" max="4" width="29" style="19" customWidth="1"/>
    <col min="5" max="6" width="28.42578125" style="19" customWidth="1"/>
    <col min="7" max="7" width="9.140625" style="19"/>
    <col min="8" max="8" width="16.7109375" style="23" customWidth="1"/>
    <col min="9" max="9" width="10.5703125" style="19" bestFit="1" customWidth="1"/>
    <col min="10" max="11" width="9.140625" style="19"/>
    <col min="12" max="12" width="9.140625" style="19" customWidth="1"/>
    <col min="13" max="16384" width="9.140625" style="19"/>
  </cols>
  <sheetData>
    <row r="1" spans="1:8" ht="21">
      <c r="A1" s="50" t="s">
        <v>0</v>
      </c>
      <c r="B1" s="51"/>
      <c r="C1" s="51"/>
      <c r="D1" s="52"/>
      <c r="E1" s="18" t="s">
        <v>1</v>
      </c>
      <c r="H1" s="20"/>
    </row>
    <row r="2" spans="1:8" ht="12.75">
      <c r="A2" s="53" t="s">
        <v>2</v>
      </c>
      <c r="B2" s="54"/>
      <c r="C2" s="55"/>
      <c r="D2" s="21" t="s">
        <v>3</v>
      </c>
      <c r="E2" s="21" t="s">
        <v>3</v>
      </c>
      <c r="H2" s="20"/>
    </row>
    <row r="3" spans="1:8" ht="12.75">
      <c r="A3" s="56" t="s">
        <v>4</v>
      </c>
      <c r="B3" s="57"/>
      <c r="C3" s="58"/>
      <c r="D3" s="21" t="s">
        <v>3</v>
      </c>
      <c r="E3" s="10">
        <v>921.1</v>
      </c>
      <c r="H3" s="20"/>
    </row>
    <row r="4" spans="1:8" ht="12.75">
      <c r="A4" s="59" t="s">
        <v>4</v>
      </c>
      <c r="B4" s="62" t="s">
        <v>5</v>
      </c>
      <c r="C4" s="63"/>
      <c r="D4" s="21" t="s">
        <v>3</v>
      </c>
      <c r="E4" s="8">
        <v>158.5</v>
      </c>
      <c r="H4" s="20"/>
    </row>
    <row r="5" spans="1:8" ht="12.75">
      <c r="A5" s="60"/>
      <c r="B5" s="47" t="s">
        <v>5</v>
      </c>
      <c r="C5" s="22" t="s">
        <v>6</v>
      </c>
      <c r="D5" s="21" t="s">
        <v>3</v>
      </c>
      <c r="E5" s="10">
        <v>19.8</v>
      </c>
      <c r="H5" s="20"/>
    </row>
    <row r="6" spans="1:8" ht="12.75">
      <c r="A6" s="60"/>
      <c r="B6" s="48"/>
      <c r="C6" s="22" t="s">
        <v>7</v>
      </c>
      <c r="D6" s="21" t="s">
        <v>3</v>
      </c>
      <c r="E6" s="8">
        <v>25.1</v>
      </c>
      <c r="H6" s="20"/>
    </row>
    <row r="7" spans="1:8" ht="12.75">
      <c r="A7" s="60"/>
      <c r="B7" s="48"/>
      <c r="C7" s="22" t="s">
        <v>8</v>
      </c>
      <c r="D7" s="21" t="s">
        <v>3</v>
      </c>
      <c r="E7" s="10">
        <v>69.400000000000006</v>
      </c>
      <c r="H7" s="20"/>
    </row>
    <row r="8" spans="1:8" ht="12.75">
      <c r="A8" s="60"/>
      <c r="B8" s="48"/>
      <c r="C8" s="22" t="s">
        <v>9</v>
      </c>
      <c r="D8" s="21" t="s">
        <v>3</v>
      </c>
      <c r="E8" s="8">
        <v>8.9</v>
      </c>
      <c r="H8" s="20"/>
    </row>
    <row r="9" spans="1:8" ht="21">
      <c r="A9" s="60"/>
      <c r="B9" s="49"/>
      <c r="C9" s="22" t="s">
        <v>10</v>
      </c>
      <c r="D9" s="21" t="s">
        <v>3</v>
      </c>
      <c r="E9" s="10">
        <v>35.200000000000003</v>
      </c>
      <c r="H9" s="20"/>
    </row>
    <row r="10" spans="1:8" ht="12.75" customHeight="1">
      <c r="A10" s="60"/>
      <c r="B10" s="62" t="s">
        <v>11</v>
      </c>
      <c r="C10" s="63"/>
      <c r="D10" s="21" t="s">
        <v>3</v>
      </c>
      <c r="E10" s="8">
        <v>32.9</v>
      </c>
      <c r="H10" s="20"/>
    </row>
    <row r="11" spans="1:8" ht="12.75" customHeight="1">
      <c r="A11" s="60"/>
      <c r="B11" s="47" t="s">
        <v>11</v>
      </c>
      <c r="C11" s="22" t="s">
        <v>12</v>
      </c>
      <c r="D11" s="21" t="s">
        <v>3</v>
      </c>
      <c r="E11" s="10">
        <v>25.4</v>
      </c>
      <c r="H11" s="20"/>
    </row>
    <row r="12" spans="1:8" ht="12.75">
      <c r="A12" s="60"/>
      <c r="B12" s="48"/>
      <c r="C12" s="22" t="s">
        <v>13</v>
      </c>
      <c r="D12" s="21" t="s">
        <v>3</v>
      </c>
      <c r="E12" s="8">
        <v>7.5</v>
      </c>
      <c r="H12" s="20"/>
    </row>
    <row r="13" spans="1:8" ht="12.75">
      <c r="A13" s="60"/>
      <c r="B13" s="49"/>
      <c r="C13" s="22" t="s">
        <v>14</v>
      </c>
      <c r="D13" s="21" t="s">
        <v>3</v>
      </c>
      <c r="E13" s="10" t="s">
        <v>15</v>
      </c>
      <c r="H13" s="20"/>
    </row>
    <row r="14" spans="1:8" ht="12.75">
      <c r="A14" s="60"/>
      <c r="B14" s="62" t="s">
        <v>16</v>
      </c>
      <c r="C14" s="63"/>
      <c r="D14" s="21" t="s">
        <v>3</v>
      </c>
      <c r="E14" s="8">
        <v>31.2</v>
      </c>
      <c r="H14" s="20"/>
    </row>
    <row r="15" spans="1:8" ht="12.75">
      <c r="A15" s="60"/>
      <c r="B15" s="47" t="s">
        <v>16</v>
      </c>
      <c r="C15" s="22" t="s">
        <v>17</v>
      </c>
      <c r="D15" s="21" t="s">
        <v>3</v>
      </c>
      <c r="E15" s="10">
        <v>26.5</v>
      </c>
      <c r="H15" s="20"/>
    </row>
    <row r="16" spans="1:8" ht="12.75">
      <c r="A16" s="60"/>
      <c r="B16" s="49"/>
      <c r="C16" s="22" t="s">
        <v>18</v>
      </c>
      <c r="D16" s="21" t="s">
        <v>3</v>
      </c>
      <c r="E16" s="8">
        <v>4.7</v>
      </c>
      <c r="H16" s="20"/>
    </row>
    <row r="17" spans="1:8" ht="12.75">
      <c r="A17" s="60"/>
      <c r="B17" s="62" t="s">
        <v>19</v>
      </c>
      <c r="C17" s="63"/>
      <c r="D17" s="21" t="s">
        <v>3</v>
      </c>
      <c r="E17" s="10">
        <v>191.9</v>
      </c>
      <c r="H17" s="20"/>
    </row>
    <row r="18" spans="1:8" ht="12.75">
      <c r="A18" s="60"/>
      <c r="B18" s="47" t="s">
        <v>19</v>
      </c>
      <c r="C18" s="22" t="s">
        <v>20</v>
      </c>
      <c r="D18" s="21" t="s">
        <v>3</v>
      </c>
      <c r="E18" s="8">
        <v>39.799999999999997</v>
      </c>
      <c r="H18" s="20"/>
    </row>
    <row r="19" spans="1:8" ht="12.75">
      <c r="A19" s="60"/>
      <c r="B19" s="48"/>
      <c r="C19" s="22" t="s">
        <v>21</v>
      </c>
      <c r="D19" s="21" t="s">
        <v>3</v>
      </c>
      <c r="E19" s="10">
        <v>51</v>
      </c>
      <c r="H19" s="20"/>
    </row>
    <row r="20" spans="1:8" ht="12.75">
      <c r="A20" s="60"/>
      <c r="B20" s="48"/>
      <c r="C20" s="22" t="s">
        <v>22</v>
      </c>
      <c r="D20" s="21" t="s">
        <v>3</v>
      </c>
      <c r="E20" s="8" t="s">
        <v>15</v>
      </c>
      <c r="H20" s="20"/>
    </row>
    <row r="21" spans="1:8" ht="12.75">
      <c r="A21" s="60"/>
      <c r="B21" s="48"/>
      <c r="C21" s="22" t="s">
        <v>23</v>
      </c>
      <c r="D21" s="21" t="s">
        <v>3</v>
      </c>
      <c r="E21" s="10">
        <v>24.7</v>
      </c>
      <c r="H21" s="20"/>
    </row>
    <row r="22" spans="1:8" ht="12.75">
      <c r="A22" s="60"/>
      <c r="B22" s="48"/>
      <c r="C22" s="22" t="s">
        <v>24</v>
      </c>
      <c r="D22" s="21" t="s">
        <v>3</v>
      </c>
      <c r="E22" s="8">
        <v>39.200000000000003</v>
      </c>
      <c r="H22" s="20"/>
    </row>
    <row r="23" spans="1:8" ht="12.75">
      <c r="A23" s="60"/>
      <c r="B23" s="49"/>
      <c r="C23" s="22" t="s">
        <v>25</v>
      </c>
      <c r="D23" s="21" t="s">
        <v>3</v>
      </c>
      <c r="E23" s="10" t="s">
        <v>15</v>
      </c>
      <c r="H23" s="20"/>
    </row>
    <row r="24" spans="1:8" ht="12.75">
      <c r="A24" s="60"/>
      <c r="B24" s="62" t="s">
        <v>26</v>
      </c>
      <c r="C24" s="63"/>
      <c r="D24" s="21" t="s">
        <v>3</v>
      </c>
      <c r="E24" s="8">
        <v>54.4</v>
      </c>
      <c r="H24" s="20"/>
    </row>
    <row r="25" spans="1:8" ht="21">
      <c r="A25" s="60"/>
      <c r="B25" s="47" t="s">
        <v>26</v>
      </c>
      <c r="C25" s="22" t="s">
        <v>27</v>
      </c>
      <c r="D25" s="21" t="s">
        <v>3</v>
      </c>
      <c r="E25" s="10">
        <v>17.8</v>
      </c>
      <c r="H25" s="20"/>
    </row>
    <row r="26" spans="1:8" ht="12.75">
      <c r="A26" s="60"/>
      <c r="B26" s="48"/>
      <c r="C26" s="22" t="s">
        <v>28</v>
      </c>
      <c r="D26" s="21" t="s">
        <v>3</v>
      </c>
      <c r="E26" s="8" t="s">
        <v>15</v>
      </c>
      <c r="H26" s="20"/>
    </row>
    <row r="27" spans="1:8" ht="12.75">
      <c r="A27" s="60"/>
      <c r="B27" s="48"/>
      <c r="C27" s="22" t="s">
        <v>29</v>
      </c>
      <c r="D27" s="21" t="s">
        <v>3</v>
      </c>
      <c r="E27" s="10">
        <v>13.5</v>
      </c>
      <c r="H27" s="20"/>
    </row>
    <row r="28" spans="1:8" ht="21">
      <c r="A28" s="60"/>
      <c r="B28" s="48"/>
      <c r="C28" s="22" t="s">
        <v>30</v>
      </c>
      <c r="D28" s="21" t="s">
        <v>3</v>
      </c>
      <c r="E28" s="8">
        <v>3.8</v>
      </c>
      <c r="H28" s="20"/>
    </row>
    <row r="29" spans="1:8" ht="21">
      <c r="A29" s="60"/>
      <c r="B29" s="48"/>
      <c r="C29" s="22" t="s">
        <v>31</v>
      </c>
      <c r="D29" s="21" t="s">
        <v>3</v>
      </c>
      <c r="E29" s="10">
        <v>7</v>
      </c>
      <c r="H29" s="20"/>
    </row>
    <row r="30" spans="1:8" ht="21">
      <c r="A30" s="60"/>
      <c r="B30" s="49"/>
      <c r="C30" s="22" t="s">
        <v>32</v>
      </c>
      <c r="D30" s="21" t="s">
        <v>3</v>
      </c>
      <c r="E30" s="8">
        <v>7.9</v>
      </c>
      <c r="H30" s="20"/>
    </row>
    <row r="31" spans="1:8" ht="12.75">
      <c r="A31" s="60"/>
      <c r="B31" s="62" t="s">
        <v>33</v>
      </c>
      <c r="C31" s="63"/>
      <c r="D31" s="21" t="s">
        <v>3</v>
      </c>
      <c r="E31" s="10">
        <v>23.4</v>
      </c>
      <c r="H31" s="20"/>
    </row>
    <row r="32" spans="1:8" ht="21">
      <c r="A32" s="60"/>
      <c r="B32" s="47" t="s">
        <v>33</v>
      </c>
      <c r="C32" s="22" t="s">
        <v>34</v>
      </c>
      <c r="D32" s="21" t="s">
        <v>3</v>
      </c>
      <c r="E32" s="8">
        <v>9.1</v>
      </c>
      <c r="H32" s="20"/>
    </row>
    <row r="33" spans="1:8" ht="12.75">
      <c r="A33" s="60"/>
      <c r="B33" s="48"/>
      <c r="C33" s="22" t="s">
        <v>35</v>
      </c>
      <c r="D33" s="21" t="s">
        <v>3</v>
      </c>
      <c r="E33" s="10" t="s">
        <v>15</v>
      </c>
      <c r="H33" s="20"/>
    </row>
    <row r="34" spans="1:8" ht="12.75">
      <c r="A34" s="60"/>
      <c r="B34" s="49"/>
      <c r="C34" s="22" t="s">
        <v>36</v>
      </c>
      <c r="D34" s="21" t="s">
        <v>3</v>
      </c>
      <c r="E34" s="8" t="s">
        <v>15</v>
      </c>
      <c r="H34" s="20"/>
    </row>
    <row r="35" spans="1:8" ht="12.75">
      <c r="A35" s="60"/>
      <c r="B35" s="62" t="s">
        <v>37</v>
      </c>
      <c r="C35" s="63"/>
      <c r="D35" s="21" t="s">
        <v>3</v>
      </c>
      <c r="E35" s="10">
        <v>141.5</v>
      </c>
      <c r="H35" s="20"/>
    </row>
    <row r="36" spans="1:8" ht="12.75">
      <c r="A36" s="60"/>
      <c r="B36" s="47" t="s">
        <v>37</v>
      </c>
      <c r="C36" s="22" t="s">
        <v>38</v>
      </c>
      <c r="D36" s="21" t="s">
        <v>3</v>
      </c>
      <c r="E36" s="8">
        <v>57</v>
      </c>
      <c r="H36" s="20"/>
    </row>
    <row r="37" spans="1:8" ht="21">
      <c r="A37" s="60"/>
      <c r="B37" s="48"/>
      <c r="C37" s="22" t="s">
        <v>39</v>
      </c>
      <c r="D37" s="21" t="s">
        <v>3</v>
      </c>
      <c r="E37" s="10">
        <v>63.7</v>
      </c>
      <c r="H37" s="20"/>
    </row>
    <row r="38" spans="1:8" ht="12.75">
      <c r="A38" s="60"/>
      <c r="B38" s="49"/>
      <c r="C38" s="22" t="s">
        <v>40</v>
      </c>
      <c r="D38" s="21" t="s">
        <v>3</v>
      </c>
      <c r="E38" s="8">
        <v>20.7</v>
      </c>
      <c r="H38" s="20"/>
    </row>
    <row r="39" spans="1:8" ht="12.75">
      <c r="A39" s="60"/>
      <c r="B39" s="62" t="s">
        <v>41</v>
      </c>
      <c r="C39" s="63"/>
      <c r="D39" s="21" t="s">
        <v>3</v>
      </c>
      <c r="E39" s="10">
        <v>28.3</v>
      </c>
      <c r="H39" s="20"/>
    </row>
    <row r="40" spans="1:8" ht="12.75">
      <c r="A40" s="60"/>
      <c r="B40" s="47" t="s">
        <v>41</v>
      </c>
      <c r="C40" s="22" t="s">
        <v>42</v>
      </c>
      <c r="D40" s="21" t="s">
        <v>3</v>
      </c>
      <c r="E40" s="8">
        <v>1.6</v>
      </c>
      <c r="H40" s="20"/>
    </row>
    <row r="41" spans="1:8" ht="12.75">
      <c r="A41" s="60"/>
      <c r="B41" s="48"/>
      <c r="C41" s="22" t="s">
        <v>43</v>
      </c>
      <c r="D41" s="21" t="s">
        <v>3</v>
      </c>
      <c r="E41" s="10" t="s">
        <v>15</v>
      </c>
      <c r="H41" s="20"/>
    </row>
    <row r="42" spans="1:8" ht="12.75">
      <c r="A42" s="60"/>
      <c r="B42" s="49"/>
      <c r="C42" s="22" t="s">
        <v>44</v>
      </c>
      <c r="D42" s="21" t="s">
        <v>3</v>
      </c>
      <c r="E42" s="8">
        <v>25.6</v>
      </c>
      <c r="H42" s="20"/>
    </row>
    <row r="43" spans="1:8" ht="12.75">
      <c r="A43" s="60"/>
      <c r="B43" s="62" t="s">
        <v>45</v>
      </c>
      <c r="C43" s="63"/>
      <c r="D43" s="21" t="s">
        <v>3</v>
      </c>
      <c r="E43" s="10">
        <v>107.6</v>
      </c>
      <c r="H43" s="20"/>
    </row>
    <row r="44" spans="1:8" ht="21">
      <c r="A44" s="60"/>
      <c r="B44" s="47" t="s">
        <v>45</v>
      </c>
      <c r="C44" s="22" t="s">
        <v>46</v>
      </c>
      <c r="D44" s="21" t="s">
        <v>3</v>
      </c>
      <c r="E44" s="8">
        <v>13.6</v>
      </c>
      <c r="H44" s="20"/>
    </row>
    <row r="45" spans="1:8" ht="21">
      <c r="A45" s="60"/>
      <c r="B45" s="48"/>
      <c r="C45" s="22" t="s">
        <v>47</v>
      </c>
      <c r="D45" s="21" t="s">
        <v>3</v>
      </c>
      <c r="E45" s="10" t="s">
        <v>15</v>
      </c>
      <c r="H45" s="20"/>
    </row>
    <row r="46" spans="1:8" ht="21">
      <c r="A46" s="60"/>
      <c r="B46" s="48"/>
      <c r="C46" s="22" t="s">
        <v>48</v>
      </c>
      <c r="D46" s="21" t="s">
        <v>3</v>
      </c>
      <c r="E46" s="8">
        <v>19.899999999999999</v>
      </c>
      <c r="H46" s="20"/>
    </row>
    <row r="47" spans="1:8" ht="12.75">
      <c r="A47" s="60"/>
      <c r="B47" s="48"/>
      <c r="C47" s="22" t="s">
        <v>49</v>
      </c>
      <c r="D47" s="21" t="s">
        <v>3</v>
      </c>
      <c r="E47" s="10">
        <v>35.299999999999997</v>
      </c>
      <c r="H47" s="20"/>
    </row>
    <row r="48" spans="1:8" ht="12.75">
      <c r="A48" s="60"/>
      <c r="B48" s="48"/>
      <c r="C48" s="22" t="s">
        <v>50</v>
      </c>
      <c r="D48" s="21" t="s">
        <v>3</v>
      </c>
      <c r="E48" s="8">
        <v>11.7</v>
      </c>
      <c r="H48" s="20"/>
    </row>
    <row r="49" spans="1:8" ht="12.75">
      <c r="A49" s="60"/>
      <c r="B49" s="48"/>
      <c r="C49" s="22" t="s">
        <v>51</v>
      </c>
      <c r="D49" s="21" t="s">
        <v>3</v>
      </c>
      <c r="E49" s="10">
        <v>7</v>
      </c>
      <c r="H49" s="20"/>
    </row>
    <row r="50" spans="1:8" ht="12.75">
      <c r="A50" s="60"/>
      <c r="B50" s="48"/>
      <c r="C50" s="22" t="s">
        <v>52</v>
      </c>
      <c r="D50" s="21" t="s">
        <v>3</v>
      </c>
      <c r="E50" s="8" t="s">
        <v>15</v>
      </c>
      <c r="H50" s="20"/>
    </row>
    <row r="51" spans="1:8" ht="21">
      <c r="A51" s="60"/>
      <c r="B51" s="49"/>
      <c r="C51" s="22" t="s">
        <v>53</v>
      </c>
      <c r="D51" s="21" t="s">
        <v>3</v>
      </c>
      <c r="E51" s="10">
        <v>4.7</v>
      </c>
      <c r="H51" s="20"/>
    </row>
    <row r="52" spans="1:8" ht="12.75">
      <c r="A52" s="60"/>
      <c r="B52" s="56" t="s">
        <v>54</v>
      </c>
      <c r="C52" s="58"/>
      <c r="D52" s="21" t="s">
        <v>3</v>
      </c>
      <c r="E52" s="8" t="s">
        <v>15</v>
      </c>
      <c r="H52" s="20"/>
    </row>
    <row r="53" spans="1:8" ht="12.75">
      <c r="A53" s="60"/>
      <c r="B53" s="62" t="s">
        <v>55</v>
      </c>
      <c r="C53" s="63"/>
      <c r="D53" s="21" t="s">
        <v>3</v>
      </c>
      <c r="E53" s="10">
        <v>85.1</v>
      </c>
      <c r="H53" s="20"/>
    </row>
    <row r="54" spans="1:8" ht="12.75">
      <c r="A54" s="60"/>
      <c r="B54" s="47" t="s">
        <v>55</v>
      </c>
      <c r="C54" s="22" t="s">
        <v>56</v>
      </c>
      <c r="D54" s="21" t="s">
        <v>3</v>
      </c>
      <c r="E54" s="8">
        <v>18.100000000000001</v>
      </c>
      <c r="H54" s="20"/>
    </row>
    <row r="55" spans="1:8" ht="12.75">
      <c r="A55" s="60"/>
      <c r="B55" s="48"/>
      <c r="C55" s="22" t="s">
        <v>57</v>
      </c>
      <c r="D55" s="21" t="s">
        <v>3</v>
      </c>
      <c r="E55" s="10" t="s">
        <v>15</v>
      </c>
      <c r="H55" s="20"/>
    </row>
    <row r="56" spans="1:8" ht="12.75">
      <c r="A56" s="60"/>
      <c r="B56" s="48"/>
      <c r="C56" s="22" t="s">
        <v>58</v>
      </c>
      <c r="D56" s="21" t="s">
        <v>3</v>
      </c>
      <c r="E56" s="8">
        <v>11.3</v>
      </c>
      <c r="H56" s="20"/>
    </row>
    <row r="57" spans="1:8" ht="12.75">
      <c r="A57" s="60"/>
      <c r="B57" s="48"/>
      <c r="C57" s="22" t="s">
        <v>59</v>
      </c>
      <c r="D57" s="21" t="s">
        <v>3</v>
      </c>
      <c r="E57" s="10">
        <v>43</v>
      </c>
      <c r="H57" s="20"/>
    </row>
    <row r="58" spans="1:8" ht="12.75">
      <c r="A58" s="60"/>
      <c r="B58" s="48"/>
      <c r="C58" s="22" t="s">
        <v>60</v>
      </c>
      <c r="D58" s="21" t="s">
        <v>3</v>
      </c>
      <c r="E58" s="8">
        <v>6.8</v>
      </c>
      <c r="H58" s="20"/>
    </row>
    <row r="59" spans="1:8" ht="12.75">
      <c r="A59" s="60"/>
      <c r="B59" s="49"/>
      <c r="C59" s="22" t="s">
        <v>61</v>
      </c>
      <c r="D59" s="21" t="s">
        <v>3</v>
      </c>
      <c r="E59" s="10" t="s">
        <v>15</v>
      </c>
      <c r="H59" s="20"/>
    </row>
    <row r="60" spans="1:8" ht="12.75">
      <c r="A60" s="60"/>
      <c r="B60" s="62" t="s">
        <v>62</v>
      </c>
      <c r="C60" s="63"/>
      <c r="D60" s="21" t="s">
        <v>3</v>
      </c>
      <c r="E60" s="8">
        <v>79.2</v>
      </c>
      <c r="H60" s="20"/>
    </row>
    <row r="61" spans="1:8" ht="12.75">
      <c r="A61" s="60"/>
      <c r="B61" s="47" t="s">
        <v>62</v>
      </c>
      <c r="C61" s="22" t="s">
        <v>63</v>
      </c>
      <c r="D61" s="21" t="s">
        <v>3</v>
      </c>
      <c r="E61" s="10">
        <v>51.5</v>
      </c>
      <c r="H61" s="20"/>
    </row>
    <row r="62" spans="1:8" ht="12.75">
      <c r="A62" s="60"/>
      <c r="B62" s="48"/>
      <c r="C62" s="22" t="s">
        <v>64</v>
      </c>
      <c r="D62" s="21" t="s">
        <v>3</v>
      </c>
      <c r="E62" s="8">
        <v>15.2</v>
      </c>
      <c r="H62" s="20"/>
    </row>
    <row r="63" spans="1:8" ht="21">
      <c r="A63" s="60"/>
      <c r="B63" s="48"/>
      <c r="C63" s="22" t="s">
        <v>65</v>
      </c>
      <c r="D63" s="21" t="s">
        <v>3</v>
      </c>
      <c r="E63" s="10">
        <v>2.9</v>
      </c>
      <c r="H63" s="20"/>
    </row>
    <row r="64" spans="1:8" ht="12.75">
      <c r="A64" s="60"/>
      <c r="B64" s="48"/>
      <c r="C64" s="22" t="s">
        <v>66</v>
      </c>
      <c r="D64" s="21" t="s">
        <v>3</v>
      </c>
      <c r="E64" s="8" t="s">
        <v>15</v>
      </c>
      <c r="H64" s="20"/>
    </row>
    <row r="65" spans="1:9" ht="21">
      <c r="A65" s="60"/>
      <c r="B65" s="49"/>
      <c r="C65" s="22" t="s">
        <v>67</v>
      </c>
      <c r="D65" s="21" t="s">
        <v>3</v>
      </c>
      <c r="E65" s="10">
        <v>8.9</v>
      </c>
    </row>
    <row r="66" spans="1:9" ht="12.75">
      <c r="A66" s="61"/>
      <c r="B66" s="56" t="s">
        <v>68</v>
      </c>
      <c r="C66" s="58"/>
      <c r="D66" s="21" t="s">
        <v>3</v>
      </c>
      <c r="E66" s="8" t="s">
        <v>15</v>
      </c>
    </row>
    <row r="70" spans="1:9" s="24" customFormat="1">
      <c r="A70" s="24" t="s">
        <v>69</v>
      </c>
      <c r="H70" s="25"/>
    </row>
    <row r="72" spans="1:9">
      <c r="A72" s="24" t="s">
        <v>70</v>
      </c>
      <c r="B72" s="24" t="s">
        <v>71</v>
      </c>
      <c r="C72" s="24" t="s">
        <v>72</v>
      </c>
      <c r="D72" s="24" t="s">
        <v>73</v>
      </c>
    </row>
    <row r="74" spans="1:9" s="24" customFormat="1">
      <c r="A74" s="24" t="s">
        <v>5</v>
      </c>
      <c r="E74" s="24" t="s">
        <v>74</v>
      </c>
      <c r="F74" s="24" t="s">
        <v>75</v>
      </c>
      <c r="G74" s="24" t="s">
        <v>76</v>
      </c>
      <c r="H74" s="25" t="s">
        <v>77</v>
      </c>
      <c r="I74" s="24" t="s">
        <v>78</v>
      </c>
    </row>
    <row r="75" spans="1:9" s="24" customFormat="1">
      <c r="B75" s="24" t="s">
        <v>6</v>
      </c>
      <c r="E75" s="24">
        <f>E5</f>
        <v>19.8</v>
      </c>
      <c r="F75" s="24">
        <f>E75*(365.25/7)</f>
        <v>1033.1357142857144</v>
      </c>
      <c r="G75" s="24">
        <v>0.99999999999999989</v>
      </c>
      <c r="H75" s="25"/>
      <c r="I75" s="24">
        <f>SUM(I77,I76)</f>
        <v>1.2899190701942129</v>
      </c>
    </row>
    <row r="76" spans="1:9">
      <c r="C76" s="24" t="s">
        <v>79</v>
      </c>
      <c r="D76" s="24"/>
      <c r="E76" s="19">
        <f>E75*G76</f>
        <v>8.1967741935483875</v>
      </c>
      <c r="F76" s="19">
        <f>E76*(365.25/7)</f>
        <v>427.69596774193553</v>
      </c>
      <c r="G76" s="19">
        <v>0.41397849462365588</v>
      </c>
      <c r="I76" s="19">
        <f>F76*AVERAGE(H78:H79)</f>
        <v>0.53399875486534631</v>
      </c>
    </row>
    <row r="77" spans="1:9">
      <c r="C77" s="24" t="s">
        <v>80</v>
      </c>
      <c r="D77" s="24"/>
      <c r="E77" s="19">
        <f>G77*E75</f>
        <v>11.603225806451611</v>
      </c>
      <c r="F77" s="19">
        <f>E77*(365.25/7)</f>
        <v>605.43974654377871</v>
      </c>
      <c r="G77" s="19">
        <v>0.58602150537634401</v>
      </c>
      <c r="I77" s="19">
        <f>F77*AVERAGE(H78:H79)</f>
        <v>0.75592031532886672</v>
      </c>
    </row>
    <row r="78" spans="1:9">
      <c r="C78" s="24"/>
      <c r="D78" s="2" t="s">
        <v>82</v>
      </c>
      <c r="H78" s="23">
        <f>B466</f>
        <v>4.00513731321467E-4</v>
      </c>
    </row>
    <row r="79" spans="1:9">
      <c r="C79" s="24"/>
      <c r="D79" s="19" t="s">
        <v>81</v>
      </c>
      <c r="F79" s="24"/>
      <c r="H79" s="23">
        <f>B452</f>
        <v>2.09658137894879E-3</v>
      </c>
    </row>
    <row r="80" spans="1:9" s="24" customFormat="1">
      <c r="B80" s="24" t="s">
        <v>83</v>
      </c>
      <c r="E80" s="24">
        <f>E6</f>
        <v>25.1</v>
      </c>
      <c r="F80" s="24">
        <f>E80*(365.25/7)</f>
        <v>1309.6821428571429</v>
      </c>
      <c r="G80" s="24">
        <v>1</v>
      </c>
      <c r="H80" s="25"/>
      <c r="I80" s="24">
        <f>SUM(I81,I84)</f>
        <v>2.2835410331896795</v>
      </c>
    </row>
    <row r="81" spans="1:9">
      <c r="A81" s="19"/>
      <c r="C81" s="24" t="s">
        <v>84</v>
      </c>
      <c r="D81" s="24"/>
      <c r="E81" s="19">
        <f>G81*E80</f>
        <v>21.468510638297875</v>
      </c>
      <c r="F81" s="19">
        <f>E81*(365.25/7)</f>
        <v>1120.1962158054714</v>
      </c>
      <c r="G81" s="19">
        <v>0.85531914893617023</v>
      </c>
      <c r="I81" s="19">
        <f>F81*AVERAGE(H82:H83)</f>
        <v>2.1908276158300186</v>
      </c>
    </row>
    <row r="82" spans="1:9">
      <c r="A82" s="19"/>
      <c r="C82" s="24"/>
      <c r="D82" s="2" t="s">
        <v>86</v>
      </c>
      <c r="H82" s="23">
        <f>B455</f>
        <v>4.2646215314859999E-4</v>
      </c>
    </row>
    <row r="83" spans="1:9">
      <c r="A83" s="19"/>
      <c r="C83" s="24"/>
      <c r="D83" s="1" t="s">
        <v>85</v>
      </c>
      <c r="F83" s="24"/>
      <c r="H83" s="23">
        <f>B453</f>
        <v>3.4850447505856098E-3</v>
      </c>
    </row>
    <row r="84" spans="1:9">
      <c r="A84" s="19"/>
      <c r="C84" s="24" t="s">
        <v>88</v>
      </c>
      <c r="D84" s="24"/>
      <c r="E84" s="19">
        <f>G84*E80</f>
        <v>3.6314893617021275</v>
      </c>
      <c r="F84" s="19">
        <f>E84*(365.25/7)</f>
        <v>189.48592705167172</v>
      </c>
      <c r="G84" s="19">
        <v>0.14468085106382977</v>
      </c>
      <c r="I84" s="19">
        <f>F84*AVERAGE(H85:H86)</f>
        <v>9.2713417359660766E-2</v>
      </c>
    </row>
    <row r="85" spans="1:9">
      <c r="A85" s="19"/>
      <c r="C85" s="24"/>
      <c r="D85" s="1" t="s">
        <v>89</v>
      </c>
      <c r="F85" s="24"/>
      <c r="H85" s="23">
        <f>B457</f>
        <v>6.0573063602221001E-4</v>
      </c>
    </row>
    <row r="86" spans="1:9">
      <c r="A86" s="19"/>
      <c r="C86" s="24"/>
      <c r="D86" s="1" t="s">
        <v>90</v>
      </c>
      <c r="F86" s="24"/>
      <c r="H86" s="23">
        <f>B464</f>
        <v>3.7284776082494302E-4</v>
      </c>
    </row>
    <row r="87" spans="1:9">
      <c r="A87" s="19"/>
      <c r="C87" s="24"/>
      <c r="D87" s="1"/>
      <c r="F87" s="24"/>
    </row>
    <row r="88" spans="1:9" s="24" customFormat="1">
      <c r="B88" s="24" t="s">
        <v>8</v>
      </c>
      <c r="E88" s="24">
        <f>E7</f>
        <v>69.400000000000006</v>
      </c>
      <c r="F88" s="24">
        <f>E88*(365.25/7)</f>
        <v>3621.1928571428575</v>
      </c>
      <c r="G88" s="24">
        <v>1</v>
      </c>
      <c r="H88" s="25"/>
      <c r="I88" s="24">
        <f>SUM(I89,I91,I94,I96,I98,I100)</f>
        <v>2.1951771308174863</v>
      </c>
    </row>
    <row r="89" spans="1:9">
      <c r="A89" s="19"/>
      <c r="C89" s="24" t="s">
        <v>91</v>
      </c>
      <c r="D89" s="24"/>
      <c r="E89" s="19">
        <f>G89*E88</f>
        <v>15.92172739541161</v>
      </c>
      <c r="F89" s="19">
        <f>E89*(365.25/7)</f>
        <v>830.77299016772724</v>
      </c>
      <c r="G89" s="19">
        <v>0.22941970310391366</v>
      </c>
      <c r="I89" s="19">
        <f>F89*H90</f>
        <v>0.33273599017316885</v>
      </c>
    </row>
    <row r="90" spans="1:9">
      <c r="A90" s="19"/>
      <c r="C90" s="24"/>
      <c r="D90" s="19" t="s">
        <v>82</v>
      </c>
      <c r="F90" s="24"/>
      <c r="H90" s="23">
        <f>B466</f>
        <v>4.00513731321467E-4</v>
      </c>
    </row>
    <row r="91" spans="1:9">
      <c r="A91" s="19"/>
      <c r="C91" s="24" t="s">
        <v>92</v>
      </c>
      <c r="E91" s="26">
        <f>G91*E88</f>
        <v>10.957894736842105</v>
      </c>
      <c r="F91" s="19">
        <f>E91*(365.25/7)</f>
        <v>571.76729323308268</v>
      </c>
      <c r="G91" s="19">
        <v>0.15789473684210525</v>
      </c>
      <c r="I91" s="19">
        <f>F91*AVERAGE(H92:H93)</f>
        <v>0.97384031982891384</v>
      </c>
    </row>
    <row r="92" spans="1:9">
      <c r="A92" s="19"/>
      <c r="C92" s="24"/>
      <c r="D92" s="2" t="s">
        <v>86</v>
      </c>
      <c r="E92" s="26"/>
      <c r="H92" s="23">
        <f>B455</f>
        <v>4.2646215314859999E-4</v>
      </c>
    </row>
    <row r="93" spans="1:9">
      <c r="A93" s="19"/>
      <c r="C93" s="24"/>
      <c r="D93" s="19" t="s">
        <v>93</v>
      </c>
      <c r="F93" s="24"/>
      <c r="H93" s="23">
        <f>B454</f>
        <v>2.9799597648393701E-3</v>
      </c>
    </row>
    <row r="94" spans="1:9">
      <c r="A94" s="19"/>
      <c r="C94" s="24" t="s">
        <v>95</v>
      </c>
      <c r="E94" s="19">
        <f>G94*E88</f>
        <v>2.0604588394062082</v>
      </c>
      <c r="F94" s="19">
        <f>E94*(365.25/7)</f>
        <v>107.51179872758823</v>
      </c>
      <c r="G94" s="19">
        <v>2.9689608636977064E-2</v>
      </c>
      <c r="I94" s="19">
        <f>F94*H95</f>
        <v>4.305995166946891E-2</v>
      </c>
    </row>
    <row r="95" spans="1:9">
      <c r="A95" s="19"/>
      <c r="C95" s="24"/>
      <c r="D95" s="27" t="s">
        <v>82</v>
      </c>
      <c r="F95" s="24"/>
      <c r="H95" s="23">
        <f>B466</f>
        <v>4.00513731321467E-4</v>
      </c>
    </row>
    <row r="96" spans="1:9">
      <c r="A96" s="19"/>
      <c r="C96" s="24" t="s">
        <v>96</v>
      </c>
      <c r="E96" s="26">
        <f>G96*E88</f>
        <v>3.5589743589743592</v>
      </c>
      <c r="F96" s="19">
        <f>E96*(365.25/7)</f>
        <v>185.70219780219782</v>
      </c>
      <c r="G96" s="19">
        <v>5.128205128205128E-2</v>
      </c>
      <c r="I96" s="19">
        <f>F96*H97</f>
        <v>7.4376280156355376E-2</v>
      </c>
    </row>
    <row r="97" spans="1:9">
      <c r="A97" s="19"/>
      <c r="C97" s="24"/>
      <c r="D97" s="27" t="s">
        <v>82</v>
      </c>
      <c r="H97" s="23">
        <f>B466</f>
        <v>4.00513731321467E-4</v>
      </c>
    </row>
    <row r="98" spans="1:9">
      <c r="A98" s="19"/>
      <c r="C98" s="24" t="s">
        <v>97</v>
      </c>
      <c r="D98" s="24"/>
      <c r="E98" s="19">
        <f>G98*E88</f>
        <v>8.8974358974358996</v>
      </c>
      <c r="F98" s="19">
        <f>E98*(365.25/7)</f>
        <v>464.25549450549465</v>
      </c>
      <c r="G98" s="19">
        <v>0.12820512820512822</v>
      </c>
      <c r="I98" s="19">
        <f>F98*H99</f>
        <v>0.18594070039088847</v>
      </c>
    </row>
    <row r="99" spans="1:9">
      <c r="A99" s="19"/>
      <c r="C99" s="24"/>
      <c r="D99" s="27" t="s">
        <v>82</v>
      </c>
      <c r="H99" s="23">
        <f>B466</f>
        <v>4.00513731321467E-4</v>
      </c>
    </row>
    <row r="100" spans="1:9">
      <c r="A100" s="19"/>
      <c r="C100" s="24" t="s">
        <v>98</v>
      </c>
      <c r="D100" s="24"/>
      <c r="E100" s="19">
        <f>G100*E88</f>
        <v>28.00350877192983</v>
      </c>
      <c r="F100" s="19">
        <f>E100*(365.25/7)</f>
        <v>1461.1830827067672</v>
      </c>
      <c r="G100" s="19">
        <v>0.40350877192982459</v>
      </c>
      <c r="I100" s="19">
        <f>F100*H101</f>
        <v>0.58522388859869101</v>
      </c>
    </row>
    <row r="101" spans="1:9">
      <c r="A101" s="19"/>
      <c r="C101" s="24"/>
      <c r="D101" s="27" t="s">
        <v>82</v>
      </c>
      <c r="F101" s="24"/>
      <c r="H101" s="23">
        <f>B466</f>
        <v>4.00513731321467E-4</v>
      </c>
    </row>
    <row r="102" spans="1:9">
      <c r="A102" s="19"/>
      <c r="C102" s="24"/>
      <c r="D102" s="27"/>
      <c r="F102" s="24"/>
    </row>
    <row r="103" spans="1:9" s="24" customFormat="1">
      <c r="B103" s="24" t="s">
        <v>9</v>
      </c>
      <c r="E103" s="24">
        <f>E8</f>
        <v>8.9</v>
      </c>
      <c r="F103" s="24">
        <f>E103*(365.25/7)</f>
        <v>464.38928571428573</v>
      </c>
      <c r="G103" s="24">
        <v>1</v>
      </c>
      <c r="H103" s="25"/>
      <c r="I103" s="24">
        <f>SUM(I104:I105)</f>
        <v>0.14301229823952466</v>
      </c>
    </row>
    <row r="104" spans="1:9">
      <c r="A104" s="19"/>
      <c r="C104" s="24" t="s">
        <v>99</v>
      </c>
      <c r="D104" s="24"/>
      <c r="E104" s="19">
        <f>G104*E103</f>
        <v>2.5428571428571427</v>
      </c>
      <c r="F104" s="19">
        <f>E104*(365.25/7)</f>
        <v>132.6826530612245</v>
      </c>
      <c r="G104" s="19">
        <v>0.2857142857142857</v>
      </c>
      <c r="I104" s="19">
        <f>F104*AVERAGE(H106:H106)</f>
        <v>4.0860656639864185E-2</v>
      </c>
    </row>
    <row r="105" spans="1:9">
      <c r="A105" s="19"/>
      <c r="C105" s="24" t="s">
        <v>100</v>
      </c>
      <c r="D105" s="24"/>
      <c r="E105" s="19">
        <f>G105*E103</f>
        <v>6.3571428571428577</v>
      </c>
      <c r="F105" s="19">
        <f>E105*(365.25/7)</f>
        <v>331.70663265306126</v>
      </c>
      <c r="G105" s="19">
        <v>0.7142857142857143</v>
      </c>
      <c r="I105" s="19">
        <f>F105*AVERAGE(H106:H106)</f>
        <v>0.10215164159966046</v>
      </c>
    </row>
    <row r="106" spans="1:9">
      <c r="A106" s="19"/>
      <c r="C106" s="24"/>
      <c r="D106" s="3" t="s">
        <v>101</v>
      </c>
      <c r="E106" s="3"/>
      <c r="F106" s="24"/>
      <c r="G106" s="3"/>
      <c r="H106" s="23">
        <f>B467</f>
        <v>3.0795779023961499E-4</v>
      </c>
    </row>
    <row r="107" spans="1:9">
      <c r="A107" s="19"/>
      <c r="C107" s="24"/>
      <c r="D107" s="3"/>
      <c r="E107" s="3"/>
      <c r="F107" s="24"/>
      <c r="G107" s="3"/>
    </row>
    <row r="108" spans="1:9" s="24" customFormat="1">
      <c r="B108" s="24" t="s">
        <v>10</v>
      </c>
      <c r="E108" s="24">
        <f>E9</f>
        <v>35.200000000000003</v>
      </c>
      <c r="F108" s="24">
        <f>E108*(365.25/7)</f>
        <v>1836.6857142857145</v>
      </c>
      <c r="G108" s="24">
        <v>0.9973821989528795</v>
      </c>
      <c r="H108" s="25"/>
      <c r="I108" s="24">
        <f>F108*H112</f>
        <v>0.41310163573435776</v>
      </c>
    </row>
    <row r="109" spans="1:9">
      <c r="C109" s="24" t="s">
        <v>102</v>
      </c>
      <c r="D109" s="24"/>
      <c r="E109" s="19">
        <f>G109*E108</f>
        <v>15.572774869109947</v>
      </c>
      <c r="F109" s="19">
        <f>E109*(365.25/7)</f>
        <v>812.56514584891545</v>
      </c>
      <c r="G109" s="19">
        <v>0.44240837696335072</v>
      </c>
    </row>
    <row r="110" spans="1:9">
      <c r="C110" s="24" t="s">
        <v>103</v>
      </c>
      <c r="D110" s="24"/>
      <c r="E110" s="19">
        <f>G110*E108</f>
        <v>19.535078534031413</v>
      </c>
      <c r="F110" s="19">
        <f>E110*(365.25/7)</f>
        <v>1019.3124906507105</v>
      </c>
      <c r="G110" s="19">
        <v>0.55497382198952872</v>
      </c>
    </row>
    <row r="111" spans="1:9">
      <c r="C111" s="24" t="s">
        <v>104</v>
      </c>
      <c r="D111" s="24">
        <f>F108-SUM(F109:F110)</f>
        <v>4.8080777860884609</v>
      </c>
      <c r="E111" s="19" t="s">
        <v>105</v>
      </c>
      <c r="F111" s="24" t="e">
        <f>E111*(365.25/7)</f>
        <v>#VALUE!</v>
      </c>
      <c r="G111" s="19">
        <v>2.6178010471205049E-3</v>
      </c>
    </row>
    <row r="112" spans="1:9">
      <c r="C112" s="24"/>
      <c r="D112" s="2" t="s">
        <v>276</v>
      </c>
      <c r="F112" s="24"/>
      <c r="H112" s="23">
        <f>B510</f>
        <v>2.2491688835017299E-4</v>
      </c>
    </row>
    <row r="113" spans="1:9">
      <c r="C113" s="24"/>
      <c r="D113" s="2"/>
      <c r="F113" s="24"/>
    </row>
    <row r="114" spans="1:9">
      <c r="C114" s="24"/>
      <c r="D114" s="2"/>
      <c r="F114" s="24"/>
    </row>
    <row r="115" spans="1:9">
      <c r="C115" s="24"/>
      <c r="D115" s="2"/>
      <c r="F115" s="24"/>
    </row>
    <row r="116" spans="1:9">
      <c r="C116" s="24"/>
      <c r="D116" s="2"/>
      <c r="F116" s="24"/>
    </row>
    <row r="117" spans="1:9">
      <c r="C117" s="24"/>
      <c r="D117" s="2"/>
      <c r="F117" s="24"/>
    </row>
    <row r="118" spans="1:9">
      <c r="C118" s="24"/>
      <c r="D118" s="2"/>
      <c r="F118" s="24"/>
    </row>
    <row r="119" spans="1:9">
      <c r="C119" s="24"/>
      <c r="D119" s="2"/>
      <c r="F119" s="24"/>
    </row>
    <row r="120" spans="1:9">
      <c r="C120" s="24"/>
      <c r="D120" s="2"/>
      <c r="F120" s="24"/>
    </row>
    <row r="121" spans="1:9">
      <c r="C121" s="24"/>
      <c r="D121" s="2"/>
      <c r="F121" s="24"/>
    </row>
    <row r="122" spans="1:9" s="28" customFormat="1">
      <c r="A122" s="28" t="s">
        <v>106</v>
      </c>
      <c r="E122" s="28">
        <f>E4</f>
        <v>158.5</v>
      </c>
      <c r="F122" s="28">
        <f>E122*(365.25/7)</f>
        <v>8270.3035714285725</v>
      </c>
      <c r="H122" s="29"/>
      <c r="I122" s="28">
        <f>SUM(I108,I103,I88,I80,I75)</f>
        <v>6.3247511681752613</v>
      </c>
    </row>
    <row r="123" spans="1:9">
      <c r="F123" s="24"/>
    </row>
    <row r="124" spans="1:9" s="24" customFormat="1">
      <c r="A124" s="24" t="s">
        <v>107</v>
      </c>
      <c r="H124" s="25"/>
    </row>
    <row r="125" spans="1:9" s="24" customFormat="1">
      <c r="B125" s="24" t="s">
        <v>12</v>
      </c>
      <c r="E125" s="24">
        <f>E11</f>
        <v>25.4</v>
      </c>
      <c r="F125" s="24">
        <f t="shared" ref="F125:F133" si="0">E125*(365.25/7)</f>
        <v>1325.3357142857142</v>
      </c>
      <c r="G125" s="24">
        <v>1</v>
      </c>
      <c r="H125" s="25"/>
    </row>
    <row r="126" spans="1:9">
      <c r="C126" s="24" t="s">
        <v>108</v>
      </c>
      <c r="D126" s="24"/>
      <c r="E126" s="19">
        <f>G126*E125</f>
        <v>8.466666666666665</v>
      </c>
      <c r="F126" s="19">
        <f t="shared" si="0"/>
        <v>441.77857142857135</v>
      </c>
      <c r="G126" s="19">
        <v>0.33333333333333331</v>
      </c>
    </row>
    <row r="127" spans="1:9">
      <c r="C127" s="24" t="s">
        <v>109</v>
      </c>
      <c r="D127" s="24"/>
      <c r="E127" s="19">
        <f>G127*E125</f>
        <v>10.55076923076923</v>
      </c>
      <c r="F127" s="19">
        <f t="shared" si="0"/>
        <v>550.5240659340659</v>
      </c>
      <c r="G127" s="19">
        <v>0.41538461538461535</v>
      </c>
    </row>
    <row r="128" spans="1:9">
      <c r="C128" s="24" t="s">
        <v>110</v>
      </c>
      <c r="D128" s="24"/>
      <c r="E128" s="19">
        <f>G128*E125</f>
        <v>2.6051282051282048</v>
      </c>
      <c r="F128" s="19">
        <f t="shared" si="0"/>
        <v>135.93186813186813</v>
      </c>
      <c r="G128" s="19">
        <v>0.10256410256410256</v>
      </c>
    </row>
    <row r="129" spans="1:9">
      <c r="C129" s="24" t="s">
        <v>111</v>
      </c>
      <c r="D129" s="24"/>
      <c r="E129" s="19">
        <f>G129*E125</f>
        <v>3.7774358974358972</v>
      </c>
      <c r="F129" s="19">
        <f t="shared" si="0"/>
        <v>197.10120879120879</v>
      </c>
      <c r="G129" s="19">
        <v>0.14871794871794872</v>
      </c>
    </row>
    <row r="130" spans="1:9" s="24" customFormat="1">
      <c r="B130" s="24" t="s">
        <v>13</v>
      </c>
      <c r="E130" s="24">
        <f>E12</f>
        <v>7.5</v>
      </c>
      <c r="F130" s="19">
        <f t="shared" si="0"/>
        <v>391.33928571428572</v>
      </c>
      <c r="G130" s="24">
        <v>1</v>
      </c>
      <c r="H130" s="25"/>
    </row>
    <row r="131" spans="1:9">
      <c r="C131" s="24" t="s">
        <v>13</v>
      </c>
      <c r="D131" s="24"/>
      <c r="E131" s="19">
        <f>G131*E130</f>
        <v>7.5</v>
      </c>
      <c r="F131" s="19">
        <f t="shared" si="0"/>
        <v>391.33928571428572</v>
      </c>
      <c r="G131" s="19">
        <v>1</v>
      </c>
    </row>
    <row r="132" spans="1:9" s="24" customFormat="1">
      <c r="B132" s="24" t="s">
        <v>14</v>
      </c>
      <c r="E132" s="24" t="s">
        <v>105</v>
      </c>
      <c r="F132" s="19" t="e">
        <f t="shared" si="0"/>
        <v>#VALUE!</v>
      </c>
      <c r="G132" s="24">
        <v>1</v>
      </c>
      <c r="H132" s="25"/>
    </row>
    <row r="133" spans="1:9">
      <c r="C133" s="24" t="s">
        <v>14</v>
      </c>
      <c r="D133" s="24"/>
      <c r="E133" s="19" t="s">
        <v>105</v>
      </c>
      <c r="F133" s="19" t="e">
        <f t="shared" si="0"/>
        <v>#VALUE!</v>
      </c>
      <c r="G133" s="19">
        <v>1</v>
      </c>
    </row>
    <row r="134" spans="1:9">
      <c r="C134" s="24"/>
      <c r="D134" s="3" t="s">
        <v>101</v>
      </c>
      <c r="E134" s="3"/>
      <c r="F134" s="24"/>
      <c r="G134" s="3"/>
      <c r="H134" s="23">
        <f>B467</f>
        <v>3.0795779023961499E-4</v>
      </c>
    </row>
    <row r="135" spans="1:9" s="28" customFormat="1">
      <c r="A135" s="28" t="s">
        <v>112</v>
      </c>
      <c r="E135" s="28">
        <f>E10</f>
        <v>32.9</v>
      </c>
      <c r="F135" s="28">
        <f>E135*(365.25/7)</f>
        <v>1716.675</v>
      </c>
      <c r="H135" s="29"/>
      <c r="I135" s="28">
        <f>F135*H134</f>
        <v>0.52866343955959105</v>
      </c>
    </row>
    <row r="136" spans="1:9">
      <c r="C136" s="24"/>
      <c r="D136" s="24"/>
      <c r="F136" s="24"/>
    </row>
    <row r="137" spans="1:9" s="24" customFormat="1">
      <c r="A137" s="24" t="s">
        <v>16</v>
      </c>
      <c r="H137" s="25"/>
    </row>
    <row r="138" spans="1:9" s="24" customFormat="1">
      <c r="B138" s="24" t="s">
        <v>17</v>
      </c>
      <c r="E138" s="24">
        <f>E15</f>
        <v>26.5</v>
      </c>
      <c r="F138" s="24">
        <f t="shared" ref="F138:F151" si="1">E138*(365.25/7)</f>
        <v>1382.7321428571429</v>
      </c>
      <c r="G138" s="24">
        <v>1.0036231884057971</v>
      </c>
      <c r="H138" s="25"/>
    </row>
    <row r="139" spans="1:9">
      <c r="C139" s="24" t="s">
        <v>113</v>
      </c>
      <c r="D139" s="24"/>
      <c r="E139" s="19">
        <f>G139*E138</f>
        <v>7.5851449275362315</v>
      </c>
      <c r="F139" s="19">
        <f t="shared" si="1"/>
        <v>395.78202639751549</v>
      </c>
      <c r="G139" s="19">
        <v>0.28623188405797101</v>
      </c>
    </row>
    <row r="140" spans="1:9">
      <c r="C140" s="24" t="s">
        <v>114</v>
      </c>
      <c r="D140" s="24"/>
      <c r="E140" s="19">
        <f>G140*E138</f>
        <v>4.2246376811594208</v>
      </c>
      <c r="F140" s="19">
        <f t="shared" si="1"/>
        <v>220.43555900621121</v>
      </c>
      <c r="G140" s="19">
        <v>0.15942028985507248</v>
      </c>
    </row>
    <row r="141" spans="1:9">
      <c r="C141" s="24" t="s">
        <v>115</v>
      </c>
      <c r="D141" s="24"/>
      <c r="E141" s="19">
        <f>G141*E138</f>
        <v>9.8894927536231876</v>
      </c>
      <c r="F141" s="19">
        <f t="shared" si="1"/>
        <v>516.01960403726707</v>
      </c>
      <c r="G141" s="19">
        <v>0.37318840579710144</v>
      </c>
    </row>
    <row r="142" spans="1:9">
      <c r="C142" s="24" t="s">
        <v>116</v>
      </c>
      <c r="D142" s="24"/>
      <c r="E142" s="19">
        <f>G142*E138</f>
        <v>2.4963768115942031</v>
      </c>
      <c r="F142" s="19">
        <f t="shared" si="1"/>
        <v>130.25737577639754</v>
      </c>
      <c r="G142" s="19">
        <v>9.420289855072464E-2</v>
      </c>
    </row>
    <row r="143" spans="1:9">
      <c r="C143" s="24" t="s">
        <v>117</v>
      </c>
      <c r="D143" s="24"/>
      <c r="E143" s="19">
        <f>G143*E138</f>
        <v>0.76811594202898548</v>
      </c>
      <c r="F143" s="19">
        <f t="shared" si="1"/>
        <v>40.079192546583847</v>
      </c>
      <c r="G143" s="19">
        <v>2.8985507246376812E-2</v>
      </c>
    </row>
    <row r="144" spans="1:9">
      <c r="C144" s="24" t="s">
        <v>118</v>
      </c>
      <c r="D144" s="24"/>
      <c r="E144" s="19">
        <f>G144*E138</f>
        <v>0.67210144927536231</v>
      </c>
      <c r="F144" s="19">
        <f t="shared" si="1"/>
        <v>35.069293478260867</v>
      </c>
      <c r="G144" s="19">
        <v>2.5362318840579708E-2</v>
      </c>
    </row>
    <row r="145" spans="1:9">
      <c r="C145" s="24" t="s">
        <v>119</v>
      </c>
      <c r="D145" s="24"/>
      <c r="E145" s="19">
        <f>G145*E138</f>
        <v>0.96014492753623193</v>
      </c>
      <c r="F145" s="19">
        <f t="shared" si="1"/>
        <v>50.098990683229815</v>
      </c>
      <c r="G145" s="19">
        <v>3.6231884057971016E-2</v>
      </c>
    </row>
    <row r="146" spans="1:9" s="24" customFormat="1">
      <c r="B146" s="24" t="s">
        <v>18</v>
      </c>
      <c r="E146" s="24">
        <f>E16</f>
        <v>4.7</v>
      </c>
      <c r="F146" s="24">
        <f t="shared" si="1"/>
        <v>245.23928571428573</v>
      </c>
      <c r="G146" s="24">
        <v>1</v>
      </c>
      <c r="H146" s="25"/>
    </row>
    <row r="147" spans="1:9">
      <c r="C147" s="24" t="s">
        <v>120</v>
      </c>
      <c r="D147" s="24"/>
      <c r="E147" s="19">
        <f>G147*E146</f>
        <v>1.9709677419354841</v>
      </c>
      <c r="F147" s="19">
        <f t="shared" si="1"/>
        <v>102.84228110599079</v>
      </c>
      <c r="G147" s="19">
        <v>0.41935483870967744</v>
      </c>
    </row>
    <row r="148" spans="1:9">
      <c r="C148" s="24" t="s">
        <v>121</v>
      </c>
      <c r="D148" s="24"/>
      <c r="E148" s="19">
        <f>G148*E146</f>
        <v>0.53064516129032258</v>
      </c>
      <c r="F148" s="19">
        <f t="shared" si="1"/>
        <v>27.688306451612902</v>
      </c>
      <c r="G148" s="19">
        <v>0.1129032258064516</v>
      </c>
    </row>
    <row r="149" spans="1:9">
      <c r="C149" s="24" t="s">
        <v>122</v>
      </c>
      <c r="D149" s="24"/>
      <c r="E149" s="19">
        <f>G149*E146</f>
        <v>1.6677419354838712</v>
      </c>
      <c r="F149" s="19">
        <f t="shared" si="1"/>
        <v>87.020391705069144</v>
      </c>
      <c r="G149" s="19">
        <v>0.35483870967741937</v>
      </c>
    </row>
    <row r="150" spans="1:9">
      <c r="C150" s="24" t="s">
        <v>123</v>
      </c>
      <c r="D150" s="24"/>
      <c r="E150" s="19">
        <f>G150*E146</f>
        <v>0.37903225806451613</v>
      </c>
      <c r="F150" s="19">
        <f t="shared" si="1"/>
        <v>19.777361751152075</v>
      </c>
      <c r="G150" s="19">
        <v>8.0645161290322578E-2</v>
      </c>
    </row>
    <row r="151" spans="1:9">
      <c r="C151" s="24" t="s">
        <v>124</v>
      </c>
      <c r="D151" s="24"/>
      <c r="E151" s="19">
        <f>G151*E146</f>
        <v>0.15161290322580645</v>
      </c>
      <c r="F151" s="19">
        <f t="shared" si="1"/>
        <v>7.9109447004608295</v>
      </c>
      <c r="G151" s="19">
        <v>3.2258064516129031E-2</v>
      </c>
    </row>
    <row r="152" spans="1:9">
      <c r="C152" s="24"/>
      <c r="D152" s="2" t="s">
        <v>125</v>
      </c>
      <c r="H152" s="23">
        <f>B468</f>
        <v>2.5698777452277098E-4</v>
      </c>
    </row>
    <row r="153" spans="1:9">
      <c r="C153" s="24"/>
      <c r="D153" s="3" t="s">
        <v>126</v>
      </c>
      <c r="F153" s="24"/>
      <c r="G153" s="28"/>
      <c r="H153" s="23">
        <f>B469</f>
        <v>2.3781103369882801E-4</v>
      </c>
    </row>
    <row r="154" spans="1:9" s="28" customFormat="1">
      <c r="A154" s="28" t="s">
        <v>127</v>
      </c>
      <c r="E154" s="28">
        <f>E14</f>
        <v>31.2</v>
      </c>
      <c r="F154" s="28">
        <f>E154*(365.25/7)</f>
        <v>1627.9714285714285</v>
      </c>
      <c r="H154" s="29"/>
      <c r="I154" s="28">
        <f>F154*AVERAGE(H152:H153)</f>
        <v>0.4027591613379784</v>
      </c>
    </row>
    <row r="155" spans="1:9">
      <c r="C155" s="24"/>
      <c r="D155" s="24"/>
      <c r="F155" s="24"/>
    </row>
    <row r="156" spans="1:9" s="24" customFormat="1">
      <c r="A156" s="24" t="s">
        <v>19</v>
      </c>
      <c r="H156" s="25"/>
    </row>
    <row r="157" spans="1:9" s="24" customFormat="1">
      <c r="B157" s="24" t="s">
        <v>20</v>
      </c>
      <c r="E157" s="30">
        <f>E18</f>
        <v>39.799999999999997</v>
      </c>
      <c r="F157" s="24">
        <f>E157*(365.25/7)</f>
        <v>2076.7071428571426</v>
      </c>
      <c r="G157" s="24">
        <v>1.0151057401812689</v>
      </c>
      <c r="H157" s="25"/>
      <c r="I157" s="24">
        <f>F157*AVERAGE(H159:H160)</f>
        <v>0.28088456799974604</v>
      </c>
    </row>
    <row r="158" spans="1:9">
      <c r="C158" s="24" t="s">
        <v>20</v>
      </c>
      <c r="D158" s="24"/>
      <c r="E158" s="26">
        <f>G158*E157</f>
        <v>39.799999999999997</v>
      </c>
      <c r="F158" s="19">
        <f>E158*(365.25/7)</f>
        <v>2076.7071428571426</v>
      </c>
      <c r="G158" s="19">
        <v>1</v>
      </c>
    </row>
    <row r="159" spans="1:9">
      <c r="D159" s="27" t="s">
        <v>128</v>
      </c>
      <c r="E159" s="26"/>
      <c r="F159" s="24"/>
      <c r="H159" s="23">
        <f>B529</f>
        <v>7.7595885697333093E-5</v>
      </c>
    </row>
    <row r="160" spans="1:9">
      <c r="D160" s="31" t="s">
        <v>129</v>
      </c>
      <c r="E160" s="26"/>
      <c r="F160" s="24"/>
      <c r="H160" s="23">
        <f>B492</f>
        <v>1.9291367456093599E-4</v>
      </c>
    </row>
    <row r="161" spans="2:9" s="24" customFormat="1">
      <c r="B161" s="24" t="s">
        <v>21</v>
      </c>
      <c r="E161" s="30">
        <f>E19</f>
        <v>51</v>
      </c>
      <c r="F161" s="24">
        <f>E161*(365.25/7)</f>
        <v>2661.1071428571431</v>
      </c>
      <c r="G161" s="24">
        <v>1</v>
      </c>
      <c r="H161" s="25"/>
      <c r="I161" s="24">
        <f>SUM(I162,I168,I164)</f>
        <v>0.61005633580549978</v>
      </c>
    </row>
    <row r="162" spans="2:9">
      <c r="C162" s="24" t="s">
        <v>130</v>
      </c>
      <c r="D162" s="24"/>
      <c r="E162" s="26">
        <f>G162*E161</f>
        <v>31.707865168539328</v>
      </c>
      <c r="F162" s="19">
        <f>E162*(365.25/7)</f>
        <v>1654.4711075441414</v>
      </c>
      <c r="G162" s="19">
        <v>0.62172284644194764</v>
      </c>
      <c r="I162" s="19">
        <f>F162*H163</f>
        <v>0.31917010081124181</v>
      </c>
    </row>
    <row r="163" spans="2:9">
      <c r="C163" s="24"/>
      <c r="D163" s="31" t="s">
        <v>129</v>
      </c>
      <c r="E163" s="26"/>
      <c r="F163" s="24"/>
      <c r="H163" s="23">
        <f>B492</f>
        <v>1.9291367456093599E-4</v>
      </c>
    </row>
    <row r="164" spans="2:9">
      <c r="C164" s="24" t="s">
        <v>131</v>
      </c>
      <c r="D164" s="24"/>
      <c r="E164" s="26">
        <f>G164*E161</f>
        <v>2.6741573033707864</v>
      </c>
      <c r="F164" s="19">
        <f>E164*(365.25/7)</f>
        <v>139.53370786516854</v>
      </c>
      <c r="G164" s="19">
        <v>5.2434456928838948E-2</v>
      </c>
      <c r="I164" s="19">
        <f>F164*AVERAGE(H165:H167)</f>
        <v>0.12361033878595659</v>
      </c>
    </row>
    <row r="165" spans="2:9">
      <c r="C165" s="24"/>
      <c r="D165" s="31" t="s">
        <v>132</v>
      </c>
      <c r="E165" s="26"/>
      <c r="F165" s="24"/>
      <c r="H165" s="23">
        <f>B479</f>
        <v>1.4906108433209899E-3</v>
      </c>
    </row>
    <row r="166" spans="2:9">
      <c r="C166" s="24"/>
      <c r="D166" s="31" t="s">
        <v>133</v>
      </c>
      <c r="E166" s="26"/>
      <c r="F166" s="24"/>
      <c r="H166" s="23">
        <f>B478</f>
        <v>8.8192919598841597E-4</v>
      </c>
    </row>
    <row r="167" spans="2:9">
      <c r="C167" s="24"/>
      <c r="D167" s="31" t="s">
        <v>134</v>
      </c>
      <c r="E167" s="26"/>
      <c r="F167" s="24"/>
      <c r="H167" s="23">
        <f>B470</f>
        <v>2.8510464047079402E-4</v>
      </c>
    </row>
    <row r="168" spans="2:9">
      <c r="C168" s="24" t="s">
        <v>135</v>
      </c>
      <c r="D168" s="24"/>
      <c r="E168" s="26">
        <f>G168*E161</f>
        <v>16.617977528089884</v>
      </c>
      <c r="F168" s="19">
        <f>E168*(365.25/7)</f>
        <v>867.10232744783298</v>
      </c>
      <c r="G168" s="19">
        <v>0.32584269662921345</v>
      </c>
      <c r="I168" s="19">
        <f>F168*H169</f>
        <v>0.16727589620830141</v>
      </c>
    </row>
    <row r="169" spans="2:9">
      <c r="C169" s="24"/>
      <c r="D169" s="31" t="s">
        <v>129</v>
      </c>
      <c r="E169" s="26"/>
      <c r="F169" s="24"/>
      <c r="H169" s="23">
        <f>B492</f>
        <v>1.9291367456093599E-4</v>
      </c>
    </row>
    <row r="170" spans="2:9" s="24" customFormat="1">
      <c r="B170" s="24" t="s">
        <v>22</v>
      </c>
      <c r="D170" s="24" t="s">
        <v>136</v>
      </c>
      <c r="E170" s="30">
        <f>(E200-SUM(E186,E177,E161,E157)) / 2</f>
        <v>18.600000000000009</v>
      </c>
      <c r="F170" s="24">
        <f>E170*(365.25/7)</f>
        <v>970.52142857142906</v>
      </c>
      <c r="G170" s="24">
        <v>1</v>
      </c>
      <c r="H170" s="25"/>
      <c r="I170" s="24">
        <f>SUM(I171,I175)</f>
        <v>0.24057729923852911</v>
      </c>
    </row>
    <row r="171" spans="2:9">
      <c r="C171" s="24" t="s">
        <v>137</v>
      </c>
      <c r="D171" s="24"/>
      <c r="E171" s="26">
        <f>G171*E170</f>
        <v>3.3712500000000016</v>
      </c>
      <c r="F171" s="19">
        <f>E171*(365.25/7)</f>
        <v>175.90700892857151</v>
      </c>
      <c r="G171" s="19">
        <v>0.18124999999999999</v>
      </c>
      <c r="I171" s="19">
        <f>F171*AVERAGE(H172:H174)</f>
        <v>0.15583277547168872</v>
      </c>
    </row>
    <row r="172" spans="2:9">
      <c r="C172" s="24"/>
      <c r="D172" s="31" t="s">
        <v>132</v>
      </c>
      <c r="E172" s="26"/>
      <c r="F172" s="24"/>
      <c r="H172" s="23">
        <f>B479</f>
        <v>1.4906108433209899E-3</v>
      </c>
    </row>
    <row r="173" spans="2:9">
      <c r="C173" s="24"/>
      <c r="D173" s="31" t="s">
        <v>133</v>
      </c>
      <c r="E173" s="26"/>
      <c r="F173" s="24"/>
      <c r="H173" s="23">
        <f>B478</f>
        <v>8.8192919598841597E-4</v>
      </c>
    </row>
    <row r="174" spans="2:9">
      <c r="C174" s="24"/>
      <c r="D174" s="31" t="s">
        <v>134</v>
      </c>
      <c r="E174" s="26"/>
      <c r="F174" s="24"/>
      <c r="H174" s="23">
        <f>B470</f>
        <v>2.8510464047079402E-4</v>
      </c>
    </row>
    <row r="175" spans="2:9">
      <c r="C175" s="24" t="s">
        <v>138</v>
      </c>
      <c r="D175" s="24"/>
      <c r="E175" s="26">
        <f>G175*E170</f>
        <v>15.228750000000007</v>
      </c>
      <c r="F175" s="19">
        <f>E175*(365.25/7)</f>
        <v>794.61441964285757</v>
      </c>
      <c r="G175" s="19">
        <v>0.81874999999999998</v>
      </c>
      <c r="I175" s="19">
        <f>F175*H176</f>
        <v>8.4744523766840385E-2</v>
      </c>
    </row>
    <row r="176" spans="2:9">
      <c r="C176" s="24"/>
      <c r="D176" s="31" t="s">
        <v>139</v>
      </c>
      <c r="E176" s="26"/>
      <c r="F176" s="24"/>
      <c r="H176" s="23">
        <f>B555</f>
        <v>1.06648610536075E-4</v>
      </c>
    </row>
    <row r="177" spans="1:9" s="24" customFormat="1">
      <c r="B177" s="24" t="s">
        <v>23</v>
      </c>
      <c r="E177" s="30">
        <f>E21</f>
        <v>24.7</v>
      </c>
      <c r="F177" s="24">
        <f>E177*(365.25/7)</f>
        <v>1288.8107142857143</v>
      </c>
      <c r="G177" s="24">
        <v>0.99595141700404854</v>
      </c>
      <c r="H177" s="25"/>
      <c r="I177" s="24">
        <f>SUM(I178,I180,I182,I184)</f>
        <v>0.1941287398070104</v>
      </c>
    </row>
    <row r="178" spans="1:9">
      <c r="A178" s="32"/>
      <c r="C178" s="24" t="s">
        <v>140</v>
      </c>
      <c r="D178" s="24"/>
      <c r="E178" s="26">
        <f>G178*E177</f>
        <v>2.2000000000000002</v>
      </c>
      <c r="F178" s="19">
        <f>E178*(365.25/7)</f>
        <v>114.79285714285716</v>
      </c>
      <c r="G178" s="19">
        <v>8.9068825910931182E-2</v>
      </c>
      <c r="I178" s="19">
        <f>F178*H179</f>
        <v>1.530491678109824E-2</v>
      </c>
    </row>
    <row r="179" spans="1:9">
      <c r="D179" s="31" t="s">
        <v>140</v>
      </c>
      <c r="E179" s="26"/>
      <c r="H179" s="23">
        <f>B489</f>
        <v>1.3332638599674901E-4</v>
      </c>
    </row>
    <row r="180" spans="1:9">
      <c r="C180" s="24" t="s">
        <v>141</v>
      </c>
      <c r="D180" s="24"/>
      <c r="E180" s="26">
        <f>G180*E177</f>
        <v>1</v>
      </c>
      <c r="F180" s="19">
        <f>E180*(365.25/7)</f>
        <v>52.178571428571431</v>
      </c>
      <c r="G180" s="19">
        <v>4.048582995951417E-2</v>
      </c>
      <c r="I180" s="19">
        <f>F180*H181</f>
        <v>9.1871238467410212E-3</v>
      </c>
    </row>
    <row r="181" spans="1:9">
      <c r="D181" s="31" t="s">
        <v>142</v>
      </c>
      <c r="E181" s="26"/>
      <c r="H181" s="23">
        <f>B491</f>
        <v>1.7607081978696001E-4</v>
      </c>
    </row>
    <row r="182" spans="1:9">
      <c r="C182" s="24" t="s">
        <v>143</v>
      </c>
      <c r="D182" s="24"/>
      <c r="E182" s="26">
        <f>G182*E177</f>
        <v>21.4</v>
      </c>
      <c r="F182" s="19">
        <f>E182*(365.25/7)</f>
        <v>1116.6214285714286</v>
      </c>
      <c r="G182" s="19">
        <v>0.8663967611336032</v>
      </c>
      <c r="I182" s="19">
        <f>F182*H183</f>
        <v>0.16907768792039277</v>
      </c>
    </row>
    <row r="183" spans="1:9">
      <c r="D183" s="31" t="s">
        <v>144</v>
      </c>
      <c r="E183" s="26"/>
      <c r="F183" s="24"/>
      <c r="H183" s="23">
        <f>B541</f>
        <v>1.5141898909884401E-4</v>
      </c>
    </row>
    <row r="184" spans="1:9">
      <c r="C184" s="24" t="s">
        <v>145</v>
      </c>
      <c r="D184" s="32">
        <f>F177-SUM(F182,F180,F178)</f>
        <v>5.2178571428571558</v>
      </c>
      <c r="E184" s="26" t="s">
        <v>105</v>
      </c>
      <c r="F184" s="19" t="e">
        <f>E184*(365.25/7)</f>
        <v>#VALUE!</v>
      </c>
      <c r="G184" s="19">
        <v>4.0485829959514552E-3</v>
      </c>
      <c r="I184" s="19">
        <f>D184*H185</f>
        <v>5.5901125877838337E-4</v>
      </c>
    </row>
    <row r="185" spans="1:9">
      <c r="D185" s="27" t="s">
        <v>146</v>
      </c>
      <c r="E185" s="26"/>
      <c r="F185" s="24"/>
      <c r="H185" s="23">
        <f>B540</f>
        <v>1.07134259040347E-4</v>
      </c>
    </row>
    <row r="186" spans="1:9" s="24" customFormat="1">
      <c r="B186" s="24" t="s">
        <v>24</v>
      </c>
      <c r="E186" s="30">
        <f>E22</f>
        <v>39.200000000000003</v>
      </c>
      <c r="F186" s="24">
        <f>E186*(365.25/7)</f>
        <v>2045.4000000000003</v>
      </c>
      <c r="G186" s="24">
        <v>0.99722991689750695</v>
      </c>
      <c r="H186" s="25"/>
      <c r="I186" s="24">
        <f>SUM(I187,I189,I191,I193,I195)</f>
        <v>3.4337433291973767</v>
      </c>
    </row>
    <row r="187" spans="1:9">
      <c r="C187" s="24" t="s">
        <v>147</v>
      </c>
      <c r="D187" s="24"/>
      <c r="E187" s="26">
        <f>G187*E186</f>
        <v>33.770637119113573</v>
      </c>
      <c r="F187" s="19">
        <f>E187*(365.25/7)</f>
        <v>1762.1036011080332</v>
      </c>
      <c r="G187" s="19">
        <v>0.86149584487534625</v>
      </c>
      <c r="I187" s="19">
        <f>F187*H188</f>
        <v>3.2700913066075343</v>
      </c>
    </row>
    <row r="188" spans="1:9">
      <c r="D188" s="31" t="s">
        <v>148</v>
      </c>
      <c r="E188" s="26"/>
      <c r="H188" s="23">
        <f>B486</f>
        <v>1.8557883342110301E-3</v>
      </c>
    </row>
    <row r="189" spans="1:9">
      <c r="C189" s="24" t="s">
        <v>149</v>
      </c>
      <c r="D189" s="24"/>
      <c r="E189" s="26">
        <f>G189*E186</f>
        <v>3.8005540166204983</v>
      </c>
      <c r="F189" s="19">
        <f>E189*(365.25/7)</f>
        <v>198.30747922437672</v>
      </c>
      <c r="G189" s="19">
        <v>9.6952908587257608E-2</v>
      </c>
      <c r="I189" s="19">
        <f>F189*H190</f>
        <v>0.14105962221974638</v>
      </c>
    </row>
    <row r="190" spans="1:9">
      <c r="C190" s="24"/>
      <c r="D190" s="31" t="s">
        <v>150</v>
      </c>
      <c r="E190" s="26"/>
      <c r="H190" s="23">
        <f>B488</f>
        <v>7.1131771111942403E-4</v>
      </c>
    </row>
    <row r="191" spans="1:9">
      <c r="C191" s="24" t="s">
        <v>151</v>
      </c>
      <c r="D191" s="24"/>
      <c r="E191" s="26">
        <f>G191*E186</f>
        <v>1.1944598337950139</v>
      </c>
      <c r="F191" s="19">
        <f>E191*(365.25/7)</f>
        <v>62.325207756232693</v>
      </c>
      <c r="G191" s="19">
        <v>3.0470914127423823E-2</v>
      </c>
      <c r="I191" s="19">
        <f>F191*H192</f>
        <v>1.7583338007154479E-2</v>
      </c>
    </row>
    <row r="192" spans="1:9">
      <c r="C192" s="24"/>
      <c r="D192" s="31" t="s">
        <v>152</v>
      </c>
      <c r="E192" s="26"/>
      <c r="H192" s="23">
        <f>B459</f>
        <v>2.8212241306802699E-4</v>
      </c>
    </row>
    <row r="193" spans="1:9">
      <c r="C193" s="24" t="s">
        <v>153</v>
      </c>
      <c r="D193" s="32">
        <f>F186-SUM(F187,F189,F191,F195)</f>
        <v>5.6659279778398286</v>
      </c>
      <c r="E193" s="26" t="s">
        <v>105</v>
      </c>
      <c r="F193" s="19" t="e">
        <f>E193*(365.25/7)</f>
        <v>#VALUE!</v>
      </c>
      <c r="G193" s="19">
        <v>2.7700831024930483E-3</v>
      </c>
      <c r="I193" s="19">
        <f>D193*H194</f>
        <v>1.2522655907355406E-3</v>
      </c>
    </row>
    <row r="194" spans="1:9">
      <c r="C194" s="24"/>
      <c r="D194" s="31" t="s">
        <v>154</v>
      </c>
      <c r="E194" s="26"/>
      <c r="H194" s="23">
        <f>B473</f>
        <v>2.2101685648552401E-4</v>
      </c>
    </row>
    <row r="195" spans="1:9">
      <c r="C195" s="24" t="s">
        <v>155</v>
      </c>
      <c r="D195" s="24"/>
      <c r="E195" s="26">
        <f>G195*E186</f>
        <v>0.32576177285318558</v>
      </c>
      <c r="F195" s="19">
        <f>E195*(365.25/7)</f>
        <v>16.997783933518004</v>
      </c>
      <c r="G195" s="19">
        <v>8.3102493074792231E-3</v>
      </c>
      <c r="I195" s="19">
        <f>F195*H196</f>
        <v>3.7567967722062947E-3</v>
      </c>
    </row>
    <row r="196" spans="1:9">
      <c r="C196" s="24"/>
      <c r="D196" s="31" t="s">
        <v>154</v>
      </c>
      <c r="E196" s="26"/>
      <c r="H196" s="23">
        <f>B473</f>
        <v>2.2101685648552401E-4</v>
      </c>
    </row>
    <row r="197" spans="1:9" s="24" customFormat="1">
      <c r="B197" s="24" t="s">
        <v>25</v>
      </c>
      <c r="D197" s="24" t="s">
        <v>136</v>
      </c>
      <c r="E197" s="30">
        <f>(E200-SUM(E157,E161,E177,E186))/2</f>
        <v>18.600000000000009</v>
      </c>
      <c r="F197" s="24">
        <f>E197*(365.25/7)</f>
        <v>970.52142857142906</v>
      </c>
      <c r="G197" s="24">
        <v>1</v>
      </c>
      <c r="H197" s="25"/>
      <c r="I197" s="24">
        <f>F197*H199</f>
        <v>5.5780251095093283E-2</v>
      </c>
    </row>
    <row r="198" spans="1:9">
      <c r="C198" s="24" t="s">
        <v>25</v>
      </c>
      <c r="D198" s="24"/>
      <c r="E198" s="26" t="s">
        <v>105</v>
      </c>
      <c r="F198" s="24" t="e">
        <f>E198*(365.25/7)</f>
        <v>#VALUE!</v>
      </c>
      <c r="G198" s="19">
        <v>1</v>
      </c>
    </row>
    <row r="199" spans="1:9">
      <c r="C199" s="24"/>
      <c r="D199" s="31" t="s">
        <v>156</v>
      </c>
      <c r="E199" s="26"/>
      <c r="F199" s="24"/>
      <c r="H199" s="23">
        <f>B532</f>
        <v>5.74745177725748E-5</v>
      </c>
    </row>
    <row r="200" spans="1:9" s="28" customFormat="1">
      <c r="A200" s="28" t="s">
        <v>157</v>
      </c>
      <c r="E200" s="33">
        <f>E17</f>
        <v>191.9</v>
      </c>
      <c r="F200" s="28">
        <f>E200*(365.25/7)</f>
        <v>10013.067857142858</v>
      </c>
      <c r="H200" s="29"/>
      <c r="I200" s="28">
        <f>SUM(I161,I170,I157,I177,I186,I197)</f>
        <v>4.8151705231432551</v>
      </c>
    </row>
    <row r="201" spans="1:9">
      <c r="C201" s="24"/>
      <c r="D201" s="24"/>
      <c r="E201" s="26"/>
      <c r="F201" s="24"/>
    </row>
    <row r="202" spans="1:9" s="24" customFormat="1">
      <c r="A202" s="24" t="s">
        <v>26</v>
      </c>
      <c r="E202" s="26"/>
      <c r="H202" s="25"/>
    </row>
    <row r="203" spans="1:9" s="24" customFormat="1">
      <c r="B203" s="24" t="s">
        <v>158</v>
      </c>
      <c r="E203" s="30">
        <f>E25</f>
        <v>17.8</v>
      </c>
      <c r="F203" s="24">
        <f>E203*(365.25/7)</f>
        <v>928.77857142857147</v>
      </c>
      <c r="G203" s="24">
        <v>0.97826086956521752</v>
      </c>
      <c r="H203" s="25"/>
      <c r="I203" s="24">
        <f>SUM(I204,I206,I208)</f>
        <v>0.20668781437169562</v>
      </c>
    </row>
    <row r="204" spans="1:9">
      <c r="A204" s="19"/>
      <c r="C204" s="24" t="s">
        <v>159</v>
      </c>
      <c r="D204" s="24"/>
      <c r="E204" s="26">
        <f>G204*E203</f>
        <v>15.091304347826089</v>
      </c>
      <c r="F204" s="19">
        <f>E204*(365.25/7)</f>
        <v>787.44270186335416</v>
      </c>
      <c r="G204" s="19">
        <v>0.84782608695652184</v>
      </c>
      <c r="I204" s="19">
        <f>F204*H205</f>
        <v>0.17340169757357082</v>
      </c>
    </row>
    <row r="205" spans="1:9">
      <c r="A205" s="19"/>
      <c r="C205" s="24"/>
      <c r="D205" s="31" t="s">
        <v>160</v>
      </c>
      <c r="E205" s="26"/>
      <c r="H205" s="23">
        <f>B484</f>
        <v>2.2020865411952401E-4</v>
      </c>
    </row>
    <row r="206" spans="1:9">
      <c r="A206" s="19"/>
      <c r="C206" s="24" t="s">
        <v>161</v>
      </c>
      <c r="D206" s="24"/>
      <c r="E206" s="26">
        <f>G206*E203</f>
        <v>2.3217391304347825</v>
      </c>
      <c r="F206" s="19">
        <f>E206*(365.25/7)</f>
        <v>121.14503105590062</v>
      </c>
      <c r="G206" s="19">
        <v>0.13043478260869565</v>
      </c>
      <c r="I206" s="19">
        <f>F206*H207</f>
        <v>3.1132791925547874E-2</v>
      </c>
    </row>
    <row r="207" spans="1:9">
      <c r="A207" s="19"/>
      <c r="C207" s="24"/>
      <c r="D207" s="31" t="s">
        <v>125</v>
      </c>
      <c r="E207" s="26"/>
      <c r="H207" s="23">
        <f>B468</f>
        <v>2.5698777452277098E-4</v>
      </c>
    </row>
    <row r="208" spans="1:9">
      <c r="A208" s="19"/>
      <c r="C208" s="24" t="s">
        <v>162</v>
      </c>
      <c r="D208" s="24">
        <f>F203-SUM(F204,F206)</f>
        <v>20.190838509316677</v>
      </c>
      <c r="E208" s="26" t="s">
        <v>105</v>
      </c>
      <c r="F208" s="19" t="e">
        <f>E208*(365.25/7)</f>
        <v>#VALUE!</v>
      </c>
      <c r="G208" s="19">
        <v>2.1739130434782483E-2</v>
      </c>
      <c r="I208" s="19">
        <f>D208*H209</f>
        <v>2.1533248725768995E-3</v>
      </c>
    </row>
    <row r="209" spans="1:9">
      <c r="A209" s="19"/>
      <c r="C209" s="24"/>
      <c r="D209" s="31" t="s">
        <v>139</v>
      </c>
      <c r="E209" s="26"/>
      <c r="H209" s="23">
        <f>B555</f>
        <v>1.06648610536075E-4</v>
      </c>
    </row>
    <row r="210" spans="1:9" s="24" customFormat="1">
      <c r="B210" s="24" t="s">
        <v>28</v>
      </c>
      <c r="E210" s="30">
        <f>E234-SUM(E203,E213,E220,E223,E227)</f>
        <v>4.3999999999999986</v>
      </c>
      <c r="F210" s="24">
        <f>E210*(365.25/7)</f>
        <v>229.58571428571423</v>
      </c>
      <c r="G210" s="24">
        <v>1</v>
      </c>
      <c r="H210" s="25"/>
      <c r="I210" s="24">
        <f>F211*H212</f>
        <v>5.9000721776506448E-2</v>
      </c>
    </row>
    <row r="211" spans="1:9">
      <c r="A211" s="19"/>
      <c r="C211" s="24" t="s">
        <v>28</v>
      </c>
      <c r="D211" s="24"/>
      <c r="E211" s="26">
        <f>G211*E210</f>
        <v>4.3999999999999986</v>
      </c>
      <c r="F211" s="19">
        <f>E211*(365.25/7)</f>
        <v>229.58571428571423</v>
      </c>
      <c r="G211" s="19">
        <v>1</v>
      </c>
    </row>
    <row r="212" spans="1:9">
      <c r="A212" s="19"/>
      <c r="C212" s="24"/>
      <c r="D212" s="31" t="s">
        <v>125</v>
      </c>
      <c r="E212" s="26"/>
      <c r="H212" s="23">
        <f>B468</f>
        <v>2.5698777452277098E-4</v>
      </c>
    </row>
    <row r="213" spans="1:9" s="24" customFormat="1">
      <c r="B213" s="24" t="s">
        <v>29</v>
      </c>
      <c r="E213" s="30">
        <f>E27</f>
        <v>13.5</v>
      </c>
      <c r="F213" s="24">
        <f>E213*(365.25/7)</f>
        <v>704.41071428571433</v>
      </c>
      <c r="G213" s="24">
        <v>1</v>
      </c>
      <c r="H213" s="25"/>
      <c r="I213" s="24">
        <f>SUM(I214,I215,I217)</f>
        <v>0.12572977371755703</v>
      </c>
    </row>
    <row r="214" spans="1:9">
      <c r="A214" s="19"/>
      <c r="C214" s="24" t="s">
        <v>163</v>
      </c>
      <c r="D214" s="24"/>
      <c r="E214" s="26">
        <f>G214*E213</f>
        <v>11.249999999999998</v>
      </c>
      <c r="F214" s="19">
        <f>E214*(365.25/7)</f>
        <v>587.00892857142856</v>
      </c>
      <c r="G214" s="19">
        <v>0.83333333333333326</v>
      </c>
      <c r="I214" s="19">
        <f>F214*H216</f>
        <v>0.10928890507932587</v>
      </c>
    </row>
    <row r="215" spans="1:9">
      <c r="A215" s="19"/>
      <c r="C215" s="24" t="s">
        <v>164</v>
      </c>
      <c r="D215" s="24"/>
      <c r="E215" s="26">
        <f>G215*E213</f>
        <v>1.125</v>
      </c>
      <c r="F215" s="19">
        <f>E215*(365.25/7)</f>
        <v>58.700892857142861</v>
      </c>
      <c r="G215" s="19">
        <v>8.3333333333333329E-2</v>
      </c>
      <c r="I215" s="19">
        <f>F215*H216</f>
        <v>1.0928890507932588E-2</v>
      </c>
    </row>
    <row r="216" spans="1:9">
      <c r="A216" s="19"/>
      <c r="C216" s="24"/>
      <c r="D216" s="31" t="s">
        <v>165</v>
      </c>
      <c r="E216" s="26"/>
      <c r="H216" s="23">
        <f>B482</f>
        <v>1.86179289206548E-4</v>
      </c>
    </row>
    <row r="217" spans="1:9">
      <c r="A217" s="19"/>
      <c r="C217" s="24" t="s">
        <v>166</v>
      </c>
      <c r="D217" s="24"/>
      <c r="E217" s="26">
        <f>G217*E213</f>
        <v>1.125</v>
      </c>
      <c r="F217" s="19">
        <f>E217*(365.25/7)</f>
        <v>58.700892857142861</v>
      </c>
      <c r="G217" s="19">
        <v>8.3333333333333329E-2</v>
      </c>
      <c r="I217" s="19">
        <f>F217*AVERAGE(H218:H219)</f>
        <v>5.5119781302985851E-3</v>
      </c>
    </row>
    <row r="218" spans="1:9">
      <c r="A218" s="19"/>
      <c r="C218" s="24"/>
      <c r="D218" s="31" t="s">
        <v>139</v>
      </c>
      <c r="E218" s="26"/>
      <c r="H218" s="23">
        <f>B555</f>
        <v>1.06648610536075E-4</v>
      </c>
    </row>
    <row r="219" spans="1:9">
      <c r="A219" s="19"/>
      <c r="C219" s="24"/>
      <c r="D219" s="31" t="s">
        <v>167</v>
      </c>
      <c r="E219" s="26"/>
      <c r="H219" s="23">
        <f>B528</f>
        <v>8.1150172821881203E-5</v>
      </c>
    </row>
    <row r="220" spans="1:9" s="24" customFormat="1">
      <c r="B220" s="24" t="s">
        <v>168</v>
      </c>
      <c r="E220" s="30">
        <f>E28</f>
        <v>3.8</v>
      </c>
      <c r="F220" s="24">
        <f>E220*(365.25/7)</f>
        <v>198.27857142857144</v>
      </c>
      <c r="G220" s="24">
        <v>1</v>
      </c>
      <c r="H220" s="25"/>
      <c r="I220" s="24">
        <f>F220*H222</f>
        <v>3.4699598410209948E-2</v>
      </c>
    </row>
    <row r="221" spans="1:9">
      <c r="A221" s="19"/>
      <c r="C221" s="24" t="s">
        <v>168</v>
      </c>
      <c r="D221" s="24"/>
      <c r="E221" s="26">
        <f>G221*E220</f>
        <v>3.8</v>
      </c>
      <c r="F221" s="19">
        <f>E221*(365.25/7)</f>
        <v>198.27857142857144</v>
      </c>
      <c r="G221" s="19">
        <v>1</v>
      </c>
    </row>
    <row r="222" spans="1:9">
      <c r="A222" s="19"/>
      <c r="D222" s="3" t="s">
        <v>169</v>
      </c>
      <c r="E222" s="26"/>
      <c r="H222" s="23">
        <f>B485</f>
        <v>1.7500427887998099E-4</v>
      </c>
    </row>
    <row r="223" spans="1:9" s="24" customFormat="1">
      <c r="B223" s="24" t="s">
        <v>31</v>
      </c>
      <c r="E223" s="30">
        <f>E29</f>
        <v>7</v>
      </c>
      <c r="F223" s="24">
        <f>E223*(365.25/7)</f>
        <v>365.25</v>
      </c>
      <c r="G223" s="24">
        <v>1</v>
      </c>
      <c r="H223" s="25"/>
      <c r="I223" s="24">
        <f>SUM(I224:I225)</f>
        <v>6.3920312860913056E-2</v>
      </c>
    </row>
    <row r="224" spans="1:9">
      <c r="A224" s="19"/>
      <c r="C224" s="24" t="s">
        <v>170</v>
      </c>
      <c r="D224" s="24"/>
      <c r="E224" s="26">
        <f>G224*E223</f>
        <v>3.3541666666666665</v>
      </c>
      <c r="F224" s="19">
        <f>E224*(365.25/7)</f>
        <v>175.015625</v>
      </c>
      <c r="G224" s="19">
        <v>0.47916666666666663</v>
      </c>
      <c r="I224" s="19">
        <f>F224*H226</f>
        <v>3.0628483245854172E-2</v>
      </c>
    </row>
    <row r="225" spans="1:9">
      <c r="A225" s="19"/>
      <c r="C225" s="24" t="s">
        <v>171</v>
      </c>
      <c r="D225" s="24"/>
      <c r="E225" s="26">
        <f>G225*E223</f>
        <v>3.6458333333333335</v>
      </c>
      <c r="F225" s="19">
        <f>E225*(365.25/7)</f>
        <v>190.23437500000003</v>
      </c>
      <c r="G225" s="19">
        <v>0.52083333333333337</v>
      </c>
      <c r="I225" s="19">
        <f>F225*H226</f>
        <v>3.3291829615058888E-2</v>
      </c>
    </row>
    <row r="226" spans="1:9">
      <c r="A226" s="19"/>
      <c r="D226" s="3" t="s">
        <v>169</v>
      </c>
      <c r="E226" s="26"/>
      <c r="H226" s="23">
        <f>B485</f>
        <v>1.7500427887998099E-4</v>
      </c>
    </row>
    <row r="227" spans="1:9" s="24" customFormat="1">
      <c r="B227" s="24" t="s">
        <v>32</v>
      </c>
      <c r="E227" s="30">
        <f>E30</f>
        <v>7.9</v>
      </c>
      <c r="F227" s="24">
        <f>E227*(365.25/7)</f>
        <v>412.21071428571435</v>
      </c>
      <c r="G227" s="24">
        <v>0.9882352941176471</v>
      </c>
      <c r="H227" s="25"/>
      <c r="I227" s="24">
        <f>SUM(I228,I231)</f>
        <v>6.2579798576999787E-2</v>
      </c>
    </row>
    <row r="228" spans="1:9">
      <c r="A228" s="19"/>
      <c r="C228" s="24" t="s">
        <v>172</v>
      </c>
      <c r="D228" s="24"/>
      <c r="E228" s="26">
        <f>G228*E227</f>
        <v>5.7623529411764718</v>
      </c>
      <c r="F228" s="19">
        <f>E228*(365.25/7)</f>
        <v>300.67134453781517</v>
      </c>
      <c r="G228" s="19">
        <v>0.72941176470588243</v>
      </c>
      <c r="I228" s="19">
        <f>F228*AVERAGE(H229:H230)</f>
        <v>5.3511058946845283E-2</v>
      </c>
    </row>
    <row r="229" spans="1:9">
      <c r="A229" s="19"/>
      <c r="C229" s="3"/>
      <c r="D229" s="3" t="s">
        <v>169</v>
      </c>
      <c r="E229" s="26"/>
      <c r="H229" s="23">
        <f>B485</f>
        <v>1.7500427887998099E-4</v>
      </c>
    </row>
    <row r="230" spans="1:9">
      <c r="A230" s="19"/>
      <c r="C230" s="34"/>
      <c r="D230" s="34" t="s">
        <v>173</v>
      </c>
      <c r="E230" s="26"/>
      <c r="H230" s="23">
        <f>B476</f>
        <v>1.8093957755303699E-4</v>
      </c>
    </row>
    <row r="231" spans="1:9">
      <c r="A231" s="19"/>
      <c r="C231" s="24" t="s">
        <v>174</v>
      </c>
      <c r="D231" s="24"/>
      <c r="E231" s="26">
        <f>G231*E227</f>
        <v>2.0447058823529414</v>
      </c>
      <c r="F231" s="19">
        <f>E231*(365.25/7)</f>
        <v>106.68983193277312</v>
      </c>
      <c r="G231" s="19">
        <v>0.25882352941176473</v>
      </c>
      <c r="I231" s="19">
        <f>F231*AVERAGE(H232:H233)</f>
        <v>9.0687396301545025E-3</v>
      </c>
    </row>
    <row r="232" spans="1:9">
      <c r="A232" s="19"/>
      <c r="D232" s="35" t="s">
        <v>146</v>
      </c>
      <c r="E232" s="26"/>
      <c r="H232" s="23">
        <f>B540</f>
        <v>1.07134259040347E-4</v>
      </c>
    </row>
    <row r="233" spans="1:9">
      <c r="A233" s="19"/>
      <c r="D233" s="3" t="s">
        <v>175</v>
      </c>
      <c r="E233" s="26"/>
      <c r="H233" s="23">
        <f>B556</f>
        <v>6.2867688959137197E-5</v>
      </c>
    </row>
    <row r="234" spans="1:9" s="28" customFormat="1">
      <c r="A234" s="28" t="s">
        <v>176</v>
      </c>
      <c r="E234" s="33">
        <f>E24</f>
        <v>54.4</v>
      </c>
      <c r="F234" s="28">
        <f>E234*(365.25/7)</f>
        <v>2838.514285714286</v>
      </c>
      <c r="H234" s="29"/>
      <c r="I234" s="28">
        <f>SUM(I227,I220,I213,I210,I203,I223)</f>
        <v>0.55261801971388191</v>
      </c>
    </row>
    <row r="235" spans="1:9">
      <c r="C235" s="24"/>
      <c r="D235" s="24"/>
      <c r="F235" s="24"/>
    </row>
    <row r="236" spans="1:9" s="24" customFormat="1">
      <c r="A236" s="24" t="s">
        <v>33</v>
      </c>
      <c r="H236" s="25"/>
    </row>
    <row r="237" spans="1:9" s="24" customFormat="1">
      <c r="B237" s="24" t="s">
        <v>34</v>
      </c>
      <c r="E237" s="24">
        <f>E32</f>
        <v>9.1</v>
      </c>
      <c r="F237" s="24">
        <f>E237*(365.25/7)</f>
        <v>474.82499999999999</v>
      </c>
      <c r="G237" s="24">
        <v>0.98648648648648651</v>
      </c>
      <c r="H237" s="25"/>
      <c r="I237" s="24">
        <f>SUM(I238,I239,I241)</f>
        <v>8.5157077048362936E-2</v>
      </c>
    </row>
    <row r="238" spans="1:9">
      <c r="C238" s="24" t="s">
        <v>177</v>
      </c>
      <c r="D238" s="24"/>
      <c r="E238" s="19">
        <f>G238*E237</f>
        <v>7.2554054054054049</v>
      </c>
      <c r="F238" s="19">
        <f>E238*(365.25/7)</f>
        <v>378.57668918918915</v>
      </c>
      <c r="G238" s="19">
        <v>0.79729729729729726</v>
      </c>
      <c r="I238" s="19">
        <f>F238*H240</f>
        <v>6.8499506213319267E-2</v>
      </c>
    </row>
    <row r="239" spans="1:9">
      <c r="C239" s="24" t="s">
        <v>178</v>
      </c>
      <c r="D239" s="24"/>
      <c r="E239" s="19">
        <f>G239*E237</f>
        <v>0.24594594594594596</v>
      </c>
      <c r="F239" s="19">
        <f>E239*(365.25/7)</f>
        <v>12.83310810810811</v>
      </c>
      <c r="G239" s="19">
        <v>2.7027027027027029E-2</v>
      </c>
      <c r="I239" s="19">
        <f>F239*H240</f>
        <v>2.3220171597735351E-3</v>
      </c>
    </row>
    <row r="240" spans="1:9">
      <c r="C240" s="24"/>
      <c r="D240" s="34" t="s">
        <v>173</v>
      </c>
      <c r="H240" s="23">
        <f>B476</f>
        <v>1.8093957755303699E-4</v>
      </c>
    </row>
    <row r="241" spans="1:9">
      <c r="C241" s="24" t="s">
        <v>179</v>
      </c>
      <c r="D241" s="24"/>
      <c r="E241" s="19">
        <f>G241*E237</f>
        <v>1.4756756756756755</v>
      </c>
      <c r="F241" s="19">
        <f>E241*(365.25/7)</f>
        <v>76.99864864864864</v>
      </c>
      <c r="G241" s="19">
        <v>0.16216216216216214</v>
      </c>
      <c r="I241" s="19">
        <f>F241*H242</f>
        <v>1.4335553675270131E-2</v>
      </c>
    </row>
    <row r="242" spans="1:9">
      <c r="C242" s="24"/>
      <c r="D242" s="31" t="s">
        <v>165</v>
      </c>
      <c r="H242" s="23">
        <f>B482</f>
        <v>1.86179289206548E-4</v>
      </c>
    </row>
    <row r="243" spans="1:9" s="24" customFormat="1">
      <c r="B243" s="24" t="s">
        <v>35</v>
      </c>
      <c r="D243" s="24" t="s">
        <v>136</v>
      </c>
      <c r="E243" s="24">
        <f>(E251-E237)/2</f>
        <v>7.1499999999999995</v>
      </c>
      <c r="F243" s="24">
        <f>E243*(365.25/7)</f>
        <v>373.07678571428568</v>
      </c>
      <c r="G243" s="24">
        <v>0.96129032258064506</v>
      </c>
      <c r="H243" s="25"/>
      <c r="I243" s="24">
        <f>SUM(I244,I245,I246)</f>
        <v>1.8986615514557489E-2</v>
      </c>
    </row>
    <row r="244" spans="1:9">
      <c r="C244" s="24" t="s">
        <v>180</v>
      </c>
      <c r="D244" s="24"/>
      <c r="E244" s="19">
        <f>G244*E243</f>
        <v>4.8435483870967735</v>
      </c>
      <c r="F244" s="19">
        <f>E244*(365.25/7)</f>
        <v>252.72943548387093</v>
      </c>
      <c r="G244" s="19">
        <v>0.67741935483870963</v>
      </c>
      <c r="I244" s="19">
        <f>F244*H247</f>
        <v>1.294541966901647E-2</v>
      </c>
    </row>
    <row r="245" spans="1:9">
      <c r="C245" s="24" t="s">
        <v>181</v>
      </c>
      <c r="D245" s="24"/>
      <c r="E245" s="19">
        <f>G245*E243</f>
        <v>2.0296774193548384</v>
      </c>
      <c r="F245" s="19">
        <f>E245*(365.25/7)</f>
        <v>105.90566820276496</v>
      </c>
      <c r="G245" s="19">
        <v>0.28387096774193549</v>
      </c>
      <c r="I245" s="19">
        <f>F245*H247</f>
        <v>5.4247472898735685E-3</v>
      </c>
    </row>
    <row r="246" spans="1:9">
      <c r="C246" s="24" t="s">
        <v>182</v>
      </c>
      <c r="D246" s="24"/>
      <c r="E246" s="19">
        <f>G246*E243</f>
        <v>0.23064516129032256</v>
      </c>
      <c r="F246" s="19">
        <f>E246*(365.25/7)</f>
        <v>12.034735023041474</v>
      </c>
      <c r="G246" s="19">
        <v>3.2258064516129031E-2</v>
      </c>
      <c r="I246" s="19">
        <f>F246*H247</f>
        <v>6.1644855566745098E-4</v>
      </c>
    </row>
    <row r="247" spans="1:9">
      <c r="C247" s="24"/>
      <c r="D247" s="34" t="s">
        <v>183</v>
      </c>
      <c r="H247" s="23">
        <f>B550</f>
        <v>5.1222445237656699E-5</v>
      </c>
    </row>
    <row r="248" spans="1:9" s="24" customFormat="1">
      <c r="B248" s="24" t="s">
        <v>36</v>
      </c>
      <c r="D248" s="24" t="s">
        <v>136</v>
      </c>
      <c r="E248" s="24">
        <f>(E251-E237)/2</f>
        <v>7.1499999999999995</v>
      </c>
      <c r="F248" s="19">
        <f>E248*(365.25/7)</f>
        <v>373.07678571428568</v>
      </c>
      <c r="G248" s="24">
        <v>1</v>
      </c>
      <c r="H248" s="25"/>
      <c r="I248" s="24">
        <f>F248*H250</f>
        <v>3.3672381584158348E-2</v>
      </c>
    </row>
    <row r="249" spans="1:9">
      <c r="C249" s="24" t="s">
        <v>36</v>
      </c>
      <c r="D249" s="24"/>
      <c r="E249" s="19" t="s">
        <v>105</v>
      </c>
      <c r="F249" s="19" t="e">
        <f>E249*(365.25/7)</f>
        <v>#VALUE!</v>
      </c>
      <c r="G249" s="19">
        <v>1</v>
      </c>
    </row>
    <row r="250" spans="1:9">
      <c r="C250" s="24"/>
      <c r="D250" s="19" t="s">
        <v>184</v>
      </c>
      <c r="H250" s="23">
        <f>B549</f>
        <v>9.0255901394909502E-5</v>
      </c>
    </row>
    <row r="251" spans="1:9" s="28" customFormat="1">
      <c r="A251" s="28" t="s">
        <v>185</v>
      </c>
      <c r="E251" s="28">
        <f>E31</f>
        <v>23.4</v>
      </c>
      <c r="F251" s="28">
        <f>E251*(365.25/7)</f>
        <v>1220.9785714285715</v>
      </c>
      <c r="H251" s="29"/>
      <c r="I251" s="28">
        <f>SUM(I248,I243,I237)</f>
        <v>0.13781607414707878</v>
      </c>
    </row>
    <row r="252" spans="1:9">
      <c r="C252" s="24"/>
      <c r="D252" s="24"/>
      <c r="F252" s="24"/>
    </row>
    <row r="253" spans="1:9" s="24" customFormat="1">
      <c r="A253" s="24" t="s">
        <v>37</v>
      </c>
      <c r="H253" s="25"/>
    </row>
    <row r="254" spans="1:9" s="24" customFormat="1">
      <c r="B254" s="24" t="s">
        <v>38</v>
      </c>
      <c r="E254" s="24">
        <f>E36</f>
        <v>57</v>
      </c>
      <c r="F254" s="24">
        <f>E254*(365.25/7)</f>
        <v>2974.1785714285716</v>
      </c>
      <c r="G254" s="24">
        <v>0.96780684104627757</v>
      </c>
      <c r="H254" s="25"/>
      <c r="I254" s="24">
        <f>F254*H259</f>
        <v>0.41082880298748836</v>
      </c>
    </row>
    <row r="255" spans="1:9">
      <c r="C255" s="24" t="s">
        <v>186</v>
      </c>
      <c r="D255" s="24"/>
      <c r="E255" s="19">
        <f>G255*E254</f>
        <v>12.386317907444669</v>
      </c>
      <c r="F255" s="19">
        <f>E255*(365.25/7)</f>
        <v>646.30037367059504</v>
      </c>
      <c r="G255" s="19">
        <v>0.21730382293762576</v>
      </c>
    </row>
    <row r="256" spans="1:9">
      <c r="C256" s="24" t="s">
        <v>187</v>
      </c>
      <c r="D256" s="24"/>
      <c r="E256" s="19">
        <f>G256*E254</f>
        <v>41.975855130784701</v>
      </c>
      <c r="F256" s="19">
        <f>E256*(365.25/7)</f>
        <v>2190.2401552170163</v>
      </c>
      <c r="G256" s="19">
        <v>0.73641851106639833</v>
      </c>
    </row>
    <row r="257" spans="1:9">
      <c r="C257" s="24" t="s">
        <v>188</v>
      </c>
      <c r="D257" s="24"/>
      <c r="E257" s="19" t="s">
        <v>105</v>
      </c>
      <c r="F257" s="19" t="e">
        <f>E257*(365.25/7)</f>
        <v>#VALUE!</v>
      </c>
      <c r="G257" s="19">
        <v>3.2193158953722434E-2</v>
      </c>
    </row>
    <row r="258" spans="1:9">
      <c r="C258" s="24" t="s">
        <v>189</v>
      </c>
      <c r="D258" s="24"/>
      <c r="E258" s="19">
        <f>G258*E254</f>
        <v>0.80281690140845063</v>
      </c>
      <c r="F258" s="19">
        <f>E258*(365.25/7)</f>
        <v>41.889839034205231</v>
      </c>
      <c r="G258" s="19">
        <v>1.408450704225352E-2</v>
      </c>
    </row>
    <row r="259" spans="1:9">
      <c r="C259" s="24"/>
      <c r="D259" s="31" t="s">
        <v>190</v>
      </c>
      <c r="H259" s="23">
        <f>B481</f>
        <v>1.3813185493773399E-4</v>
      </c>
    </row>
    <row r="260" spans="1:9" s="24" customFormat="1">
      <c r="B260" s="24" t="s">
        <v>39</v>
      </c>
      <c r="E260" s="24">
        <f>E37</f>
        <v>63.7</v>
      </c>
      <c r="F260" s="24">
        <f>E260*(365.25/7)</f>
        <v>3323.7750000000001</v>
      </c>
      <c r="G260" s="24">
        <v>1</v>
      </c>
      <c r="H260" s="25"/>
      <c r="I260" s="24">
        <f>SUM(I261,I263,I265,I267,I269)</f>
        <v>3.6371898210806752</v>
      </c>
    </row>
    <row r="261" spans="1:9">
      <c r="C261" s="24" t="s">
        <v>191</v>
      </c>
      <c r="D261" s="24"/>
      <c r="E261" s="19">
        <f>G261*E260</f>
        <v>5.8076700434153405</v>
      </c>
      <c r="F261" s="19">
        <f>E261*(365.25/7)</f>
        <v>303.03592619392191</v>
      </c>
      <c r="G261" s="19">
        <v>9.1172214182344433E-2</v>
      </c>
      <c r="I261" s="19">
        <f>F261*H262</f>
        <v>4.1858914597940687E-2</v>
      </c>
    </row>
    <row r="262" spans="1:9">
      <c r="C262" s="24"/>
      <c r="D262" s="31" t="s">
        <v>190</v>
      </c>
      <c r="H262" s="23">
        <f>B481</f>
        <v>1.3813185493773399E-4</v>
      </c>
    </row>
    <row r="263" spans="1:9">
      <c r="C263" s="24" t="s">
        <v>192</v>
      </c>
      <c r="D263" s="24"/>
      <c r="E263" s="19">
        <f>G263*E260</f>
        <v>35.399131693198271</v>
      </c>
      <c r="F263" s="19">
        <f>E263*(365.25/7)</f>
        <v>1847.0761215629527</v>
      </c>
      <c r="G263" s="19">
        <v>0.55571635311143275</v>
      </c>
      <c r="I263" s="19">
        <f>F263*H264</f>
        <v>3.3813000801429451</v>
      </c>
    </row>
    <row r="264" spans="1:9">
      <c r="C264" s="24"/>
      <c r="D264" s="19" t="s">
        <v>193</v>
      </c>
      <c r="H264" s="23">
        <f>B511</f>
        <v>1.8306230266686399E-3</v>
      </c>
    </row>
    <row r="265" spans="1:9">
      <c r="C265" s="24" t="s">
        <v>194</v>
      </c>
      <c r="D265" s="24"/>
      <c r="E265" s="19">
        <f>G265*E260</f>
        <v>3.5030390738060784</v>
      </c>
      <c r="F265" s="19">
        <f>E265*(365.25/7)</f>
        <v>182.78357452966716</v>
      </c>
      <c r="G265" s="19">
        <v>5.4992764109985527E-2</v>
      </c>
      <c r="I265" s="19">
        <f>F265*H266</f>
        <v>4.0398251059734526E-2</v>
      </c>
    </row>
    <row r="266" spans="1:9">
      <c r="A266" s="19"/>
      <c r="C266" s="24"/>
      <c r="D266" s="34" t="s">
        <v>154</v>
      </c>
      <c r="H266" s="23">
        <f>B473</f>
        <v>2.2101685648552401E-4</v>
      </c>
    </row>
    <row r="267" spans="1:9">
      <c r="A267" s="19"/>
      <c r="C267" s="24" t="s">
        <v>195</v>
      </c>
      <c r="D267" s="24"/>
      <c r="E267" s="19">
        <f>G267*E260</f>
        <v>8.5732272069464557</v>
      </c>
      <c r="F267" s="19">
        <f>E267*(365.25/7)</f>
        <v>447.33874819102761</v>
      </c>
      <c r="G267" s="19">
        <v>0.13458755426917512</v>
      </c>
      <c r="I267" s="19">
        <f>F267*H268</f>
        <v>4.7708055933520226E-2</v>
      </c>
    </row>
    <row r="268" spans="1:9">
      <c r="A268" s="19"/>
      <c r="C268" s="24"/>
      <c r="D268" s="34" t="s">
        <v>139</v>
      </c>
      <c r="H268" s="23">
        <f>B555</f>
        <v>1.06648610536075E-4</v>
      </c>
    </row>
    <row r="269" spans="1:9">
      <c r="A269" s="19"/>
      <c r="C269" s="24" t="s">
        <v>196</v>
      </c>
      <c r="D269" s="24"/>
      <c r="E269" s="19">
        <f>G269*E260</f>
        <v>10.416931982633866</v>
      </c>
      <c r="F269" s="19">
        <f>E269*(365.25/7)</f>
        <v>543.54062952243135</v>
      </c>
      <c r="G269" s="19">
        <v>0.16353111432706224</v>
      </c>
      <c r="I269" s="19">
        <f>F269*H270</f>
        <v>0.12592451934653476</v>
      </c>
    </row>
    <row r="270" spans="1:9">
      <c r="A270" s="19"/>
      <c r="C270" s="24"/>
      <c r="D270" s="34" t="s">
        <v>197</v>
      </c>
      <c r="H270" s="23">
        <f>B516</f>
        <v>2.3167452901759201E-4</v>
      </c>
    </row>
    <row r="271" spans="1:9" s="24" customFormat="1">
      <c r="B271" s="24" t="s">
        <v>40</v>
      </c>
      <c r="E271" s="24">
        <f>E38</f>
        <v>20.7</v>
      </c>
      <c r="F271" s="24">
        <f>E271*(365.25/7)</f>
        <v>1080.0964285714285</v>
      </c>
      <c r="G271" s="24">
        <v>1.0047169811320757</v>
      </c>
      <c r="H271" s="25"/>
      <c r="I271" s="24">
        <f>SUM(I272,I274,I276,I278,I280,I282,I287)</f>
        <v>0.98237104649002605</v>
      </c>
    </row>
    <row r="272" spans="1:9">
      <c r="A272" s="19"/>
      <c r="C272" s="24" t="s">
        <v>198</v>
      </c>
      <c r="D272" s="24"/>
      <c r="E272" s="19">
        <f>G272*E271</f>
        <v>0.48820754716981135</v>
      </c>
      <c r="F272" s="19">
        <f>E272*(365.25/7)</f>
        <v>25.473972371967658</v>
      </c>
      <c r="G272" s="19">
        <v>2.358490566037736E-2</v>
      </c>
      <c r="I272" s="19">
        <f>F272*H273</f>
        <v>4.2492623732803374E-2</v>
      </c>
    </row>
    <row r="273" spans="1:9">
      <c r="A273" s="19"/>
      <c r="C273" s="24"/>
      <c r="D273" s="3" t="s">
        <v>199</v>
      </c>
      <c r="H273" s="23">
        <f>B512</f>
        <v>1.6680799960183501E-3</v>
      </c>
    </row>
    <row r="274" spans="1:9">
      <c r="A274" s="19"/>
      <c r="C274" s="24" t="s">
        <v>200</v>
      </c>
      <c r="D274" s="24"/>
      <c r="E274" s="19">
        <f>G274*E271</f>
        <v>3.3198113207547166</v>
      </c>
      <c r="F274" s="19">
        <f>E274*(365.25/7)</f>
        <v>173.22301212938004</v>
      </c>
      <c r="G274" s="19">
        <v>0.16037735849056603</v>
      </c>
      <c r="I274" s="19">
        <f>F274*H275</f>
        <v>0.31710603475294419</v>
      </c>
    </row>
    <row r="275" spans="1:9">
      <c r="A275" s="19"/>
      <c r="C275" s="24"/>
      <c r="D275" s="31" t="s">
        <v>193</v>
      </c>
      <c r="H275" s="23">
        <f>B511</f>
        <v>1.8306230266686399E-3</v>
      </c>
    </row>
    <row r="276" spans="1:9">
      <c r="A276" s="19"/>
      <c r="C276" s="24" t="s">
        <v>201</v>
      </c>
      <c r="D276" s="24"/>
      <c r="E276" s="19">
        <f>G276*E271</f>
        <v>1.8551886792452827</v>
      </c>
      <c r="F276" s="19">
        <f>E276*(365.25/7)</f>
        <v>96.801095013477081</v>
      </c>
      <c r="G276" s="19">
        <v>8.9622641509433956E-2</v>
      </c>
      <c r="I276" s="19">
        <f>F276*H277</f>
        <v>8.0499364229910358E-2</v>
      </c>
    </row>
    <row r="277" spans="1:9">
      <c r="A277" s="19"/>
      <c r="C277" s="24"/>
      <c r="D277" s="3" t="s">
        <v>202</v>
      </c>
      <c r="H277" s="23">
        <f>B514</f>
        <v>8.3159559526369898E-4</v>
      </c>
    </row>
    <row r="278" spans="1:9">
      <c r="A278" s="19"/>
      <c r="C278" s="24" t="s">
        <v>203</v>
      </c>
      <c r="D278" s="24"/>
      <c r="E278" s="19">
        <f>G278*E271</f>
        <v>11.22877358490566</v>
      </c>
      <c r="F278" s="19">
        <f>E278*(365.25/7)</f>
        <v>585.90136455525612</v>
      </c>
      <c r="G278" s="19">
        <v>0.54245283018867929</v>
      </c>
      <c r="I278" s="19">
        <f>F278*H279</f>
        <v>0.48723299402314174</v>
      </c>
    </row>
    <row r="279" spans="1:9">
      <c r="A279" s="19"/>
      <c r="C279" s="24"/>
      <c r="D279" s="3" t="s">
        <v>202</v>
      </c>
      <c r="H279" s="23">
        <f>B514</f>
        <v>8.3159559526369898E-4</v>
      </c>
    </row>
    <row r="280" spans="1:9">
      <c r="A280" s="19"/>
      <c r="C280" s="24" t="s">
        <v>204</v>
      </c>
      <c r="D280" s="24"/>
      <c r="E280" s="19">
        <f>G280*E271</f>
        <v>0.48820754716981135</v>
      </c>
      <c r="F280" s="19">
        <f>E280*(365.25/7)</f>
        <v>25.473972371967658</v>
      </c>
      <c r="G280" s="19">
        <v>2.358490566037736E-2</v>
      </c>
      <c r="I280" s="19">
        <f>F280*H281</f>
        <v>1.3728335890847123E-2</v>
      </c>
    </row>
    <row r="281" spans="1:9">
      <c r="A281" s="19"/>
      <c r="C281" s="24"/>
      <c r="D281" s="3" t="s">
        <v>205</v>
      </c>
      <c r="H281" s="23">
        <f>B513</f>
        <v>5.3891618042085205E-4</v>
      </c>
    </row>
    <row r="282" spans="1:9">
      <c r="C282" s="24" t="s">
        <v>206</v>
      </c>
      <c r="D282" s="24"/>
      <c r="E282" s="19" t="s">
        <v>105</v>
      </c>
      <c r="F282" s="19" t="e">
        <f>E282*(365.25/7)</f>
        <v>#VALUE!</v>
      </c>
      <c r="G282" s="19">
        <v>-4.7169811320757482E-3</v>
      </c>
      <c r="I282" s="19">
        <v>0</v>
      </c>
    </row>
    <row r="283" spans="1:9">
      <c r="C283" s="24"/>
      <c r="D283" s="1" t="s">
        <v>193</v>
      </c>
    </row>
    <row r="284" spans="1:9">
      <c r="C284" s="24"/>
      <c r="D284" s="1" t="s">
        <v>199</v>
      </c>
    </row>
    <row r="285" spans="1:9">
      <c r="C285" s="24"/>
      <c r="D285" s="1" t="s">
        <v>205</v>
      </c>
    </row>
    <row r="286" spans="1:9">
      <c r="C286" s="24"/>
      <c r="D286" s="1" t="s">
        <v>202</v>
      </c>
    </row>
    <row r="287" spans="1:9">
      <c r="C287" s="24" t="s">
        <v>207</v>
      </c>
      <c r="D287" s="24"/>
      <c r="E287" s="19">
        <f>G287*E271</f>
        <v>3.4174528301886795</v>
      </c>
      <c r="F287" s="19">
        <f>E287*(365.25/7)</f>
        <v>178.31780660377362</v>
      </c>
      <c r="G287" s="19">
        <v>0.16509433962264153</v>
      </c>
      <c r="I287" s="19">
        <f>F287*H288</f>
        <v>4.1311693860379313E-2</v>
      </c>
    </row>
    <row r="288" spans="1:9">
      <c r="C288" s="24"/>
      <c r="D288" s="34" t="s">
        <v>197</v>
      </c>
      <c r="H288" s="23">
        <f>B516</f>
        <v>2.3167452901759201E-4</v>
      </c>
    </row>
    <row r="289" spans="1:9" s="28" customFormat="1">
      <c r="A289" s="28" t="s">
        <v>208</v>
      </c>
      <c r="E289" s="28">
        <f>E35</f>
        <v>141.5</v>
      </c>
      <c r="F289" s="28">
        <f>E289*(365.25/7)</f>
        <v>7383.2678571428578</v>
      </c>
      <c r="H289" s="29"/>
      <c r="I289" s="28">
        <f>SUM(I254,I260,I271)</f>
        <v>5.030389670558189</v>
      </c>
    </row>
    <row r="290" spans="1:9">
      <c r="C290" s="24"/>
      <c r="D290" s="24"/>
      <c r="F290" s="24"/>
    </row>
    <row r="291" spans="1:9" s="24" customFormat="1">
      <c r="A291" s="24" t="s">
        <v>41</v>
      </c>
      <c r="H291" s="25"/>
    </row>
    <row r="292" spans="1:9" s="24" customFormat="1">
      <c r="B292" s="24" t="s">
        <v>42</v>
      </c>
      <c r="E292" s="24">
        <f>E40</f>
        <v>1.6</v>
      </c>
      <c r="F292" s="24">
        <f>E292*(365.25/7)</f>
        <v>83.485714285714295</v>
      </c>
      <c r="G292" s="24">
        <v>1</v>
      </c>
      <c r="H292" s="25"/>
      <c r="I292" s="24">
        <f>F292*H294</f>
        <v>1.8870710719419356E-2</v>
      </c>
    </row>
    <row r="293" spans="1:9">
      <c r="C293" s="24" t="s">
        <v>42</v>
      </c>
      <c r="D293" s="24"/>
      <c r="E293" s="19">
        <f>G293*E292</f>
        <v>1.6</v>
      </c>
      <c r="F293" s="19">
        <f>E293*(365.25/7)</f>
        <v>83.485714285714295</v>
      </c>
      <c r="G293" s="19">
        <v>1</v>
      </c>
    </row>
    <row r="294" spans="1:9">
      <c r="C294" s="24"/>
      <c r="D294" s="3" t="s">
        <v>209</v>
      </c>
      <c r="H294" s="23">
        <f>B515</f>
        <v>2.26035207111457E-4</v>
      </c>
    </row>
    <row r="295" spans="1:9" s="24" customFormat="1">
      <c r="B295" s="24" t="s">
        <v>43</v>
      </c>
      <c r="D295" s="24" t="s">
        <v>136</v>
      </c>
      <c r="E295" s="24">
        <f>E301-SUM(E298,E292)</f>
        <v>1.0999999999999979</v>
      </c>
      <c r="F295" s="24">
        <f>E295*(365.25/7)</f>
        <v>57.396428571428466</v>
      </c>
      <c r="G295" s="24">
        <v>1</v>
      </c>
      <c r="H295" s="25"/>
      <c r="I295" s="24">
        <f>F295*H297</f>
        <v>1.0686026274422954E-2</v>
      </c>
    </row>
    <row r="296" spans="1:9">
      <c r="C296" s="24" t="s">
        <v>43</v>
      </c>
      <c r="D296" s="24"/>
      <c r="E296" s="19">
        <f>G296*E295</f>
        <v>1.0999999999999979</v>
      </c>
      <c r="F296" s="19">
        <f>E296*(365.25/7)</f>
        <v>57.396428571428466</v>
      </c>
      <c r="G296" s="19">
        <v>1</v>
      </c>
    </row>
    <row r="297" spans="1:9">
      <c r="C297" s="24"/>
      <c r="D297" s="34" t="s">
        <v>165</v>
      </c>
      <c r="H297" s="23">
        <f>B482</f>
        <v>1.86179289206548E-4</v>
      </c>
    </row>
    <row r="298" spans="1:9" s="24" customFormat="1">
      <c r="B298" s="24" t="s">
        <v>44</v>
      </c>
      <c r="E298" s="24">
        <f>E42</f>
        <v>25.6</v>
      </c>
      <c r="F298" s="24">
        <f>E298*(365.25/7)</f>
        <v>1335.7714285714287</v>
      </c>
      <c r="G298" s="24">
        <v>1</v>
      </c>
      <c r="H298" s="25"/>
      <c r="I298" s="24">
        <f>F298*H300</f>
        <v>5.9597186509308384E-2</v>
      </c>
    </row>
    <row r="299" spans="1:9">
      <c r="C299" s="24" t="s">
        <v>44</v>
      </c>
      <c r="D299" s="24"/>
      <c r="E299" s="19">
        <f>G299*E298</f>
        <v>25.6</v>
      </c>
      <c r="F299" s="19">
        <f>E299*(365.25/7)</f>
        <v>1335.7714285714287</v>
      </c>
      <c r="G299" s="19">
        <v>1</v>
      </c>
    </row>
    <row r="300" spans="1:9">
      <c r="C300" s="24"/>
      <c r="D300" s="34" t="s">
        <v>210</v>
      </c>
      <c r="H300" s="23">
        <f>B521</f>
        <v>4.4616305779983597E-5</v>
      </c>
    </row>
    <row r="301" spans="1:9" s="28" customFormat="1">
      <c r="A301" s="28" t="s">
        <v>211</v>
      </c>
      <c r="E301" s="28">
        <f>E39</f>
        <v>28.3</v>
      </c>
      <c r="F301" s="28">
        <f>E301*(365.25/7)</f>
        <v>1476.6535714285715</v>
      </c>
      <c r="H301" s="29"/>
      <c r="I301" s="28">
        <f>SUM(I292,I295,I298)</f>
        <v>8.9153923503150698E-2</v>
      </c>
    </row>
    <row r="302" spans="1:9">
      <c r="C302" s="24"/>
      <c r="D302" s="24"/>
      <c r="F302" s="24"/>
    </row>
    <row r="303" spans="1:9" s="24" customFormat="1">
      <c r="A303" s="24" t="s">
        <v>45</v>
      </c>
      <c r="H303" s="25"/>
    </row>
    <row r="304" spans="1:9" s="24" customFormat="1">
      <c r="B304" s="24" t="s">
        <v>46</v>
      </c>
      <c r="E304" s="24">
        <f>E44</f>
        <v>13.6</v>
      </c>
      <c r="F304" s="24">
        <f>E304*(365.25/7)</f>
        <v>709.62857142857149</v>
      </c>
      <c r="G304" s="24">
        <v>1.0000000000000002</v>
      </c>
      <c r="H304" s="25"/>
      <c r="I304" s="24">
        <f>SUM(I305,I306,I307,I309)</f>
        <v>0.13092580693296882</v>
      </c>
    </row>
    <row r="305" spans="1:9">
      <c r="C305" s="24" t="s">
        <v>212</v>
      </c>
      <c r="D305" s="24"/>
      <c r="E305" s="19">
        <f>G305*E304</f>
        <v>6.8957746478873236</v>
      </c>
      <c r="F305" s="19">
        <f>E305*(365.25/7)</f>
        <v>359.81167002012074</v>
      </c>
      <c r="G305" s="19">
        <v>0.50704225352112675</v>
      </c>
      <c r="I305" s="19">
        <f>F305*H308</f>
        <v>6.6989480972567073E-2</v>
      </c>
    </row>
    <row r="306" spans="1:9">
      <c r="C306" s="24" t="s">
        <v>213</v>
      </c>
      <c r="D306" s="24"/>
      <c r="E306" s="19">
        <f>G306*E304</f>
        <v>3.5436619718309865</v>
      </c>
      <c r="F306" s="19">
        <f>E306*(365.25/7)</f>
        <v>184.9032193158954</v>
      </c>
      <c r="G306" s="19">
        <v>0.26056338028169018</v>
      </c>
      <c r="I306" s="19">
        <f>F306*H308</f>
        <v>3.4425149944235865E-2</v>
      </c>
    </row>
    <row r="307" spans="1:9">
      <c r="C307" s="24" t="s">
        <v>214</v>
      </c>
      <c r="D307" s="24"/>
      <c r="E307" s="19">
        <f>G307*E304</f>
        <v>2.8732394366197185</v>
      </c>
      <c r="F307" s="19">
        <f>E307*(365.25/7)</f>
        <v>149.92152917505032</v>
      </c>
      <c r="G307" s="19">
        <v>0.21126760563380284</v>
      </c>
      <c r="I307" s="19">
        <f>F307*H308</f>
        <v>2.7912283738569618E-2</v>
      </c>
    </row>
    <row r="308" spans="1:9">
      <c r="C308" s="24"/>
      <c r="D308" s="34" t="s">
        <v>165</v>
      </c>
      <c r="H308" s="23">
        <f>B482</f>
        <v>1.86179289206548E-4</v>
      </c>
    </row>
    <row r="309" spans="1:9">
      <c r="C309" s="24" t="s">
        <v>215</v>
      </c>
      <c r="D309" s="24"/>
      <c r="E309" s="19">
        <f>G309*E304</f>
        <v>0.28732394366197184</v>
      </c>
      <c r="F309" s="19">
        <f>E309*(365.25/7)</f>
        <v>14.992152917505031</v>
      </c>
      <c r="G309" s="19">
        <v>2.1126760563380281E-2</v>
      </c>
      <c r="I309" s="19">
        <f>F309*H310</f>
        <v>1.5988922775962745E-3</v>
      </c>
    </row>
    <row r="310" spans="1:9">
      <c r="C310" s="24"/>
      <c r="D310" s="34" t="s">
        <v>139</v>
      </c>
      <c r="H310" s="23">
        <f>B555</f>
        <v>1.06648610536075E-4</v>
      </c>
    </row>
    <row r="311" spans="1:9" s="24" customFormat="1">
      <c r="B311" s="24" t="s">
        <v>47</v>
      </c>
      <c r="E311" s="24">
        <f>(E346-SUM(E343,E337,E331,E322,E314,E304))/2</f>
        <v>7.7000000000000028</v>
      </c>
      <c r="F311" s="24">
        <f>E311*(365.25/7)</f>
        <v>401.77500000000015</v>
      </c>
      <c r="G311" s="24">
        <v>1</v>
      </c>
      <c r="H311" s="25"/>
      <c r="I311" s="24">
        <f>E311*H313</f>
        <v>1.3475329473758542E-3</v>
      </c>
    </row>
    <row r="312" spans="1:9">
      <c r="C312" s="24" t="s">
        <v>47</v>
      </c>
      <c r="D312" s="24"/>
      <c r="E312" s="19" t="s">
        <v>105</v>
      </c>
      <c r="F312" s="19" t="e">
        <f>E312*(365.25/7)</f>
        <v>#VALUE!</v>
      </c>
      <c r="G312" s="19">
        <v>1</v>
      </c>
    </row>
    <row r="313" spans="1:9">
      <c r="C313" s="34"/>
      <c r="D313" s="34" t="s">
        <v>169</v>
      </c>
      <c r="H313" s="23">
        <f>B485</f>
        <v>1.7500427887998099E-4</v>
      </c>
    </row>
    <row r="314" spans="1:9" s="24" customFormat="1">
      <c r="B314" s="24" t="s">
        <v>48</v>
      </c>
      <c r="E314" s="24">
        <f>E46</f>
        <v>19.899999999999999</v>
      </c>
      <c r="F314" s="24">
        <f>E314*(365.25/7)</f>
        <v>1038.3535714285713</v>
      </c>
      <c r="G314" s="24">
        <v>1.0050251256281406</v>
      </c>
      <c r="H314" s="25"/>
      <c r="I314" s="24">
        <f>SUM(I315,I316,I318,I320)</f>
        <v>0.26359718907019514</v>
      </c>
    </row>
    <row r="315" spans="1:9">
      <c r="A315" s="19"/>
      <c r="C315" s="24" t="s">
        <v>216</v>
      </c>
      <c r="D315" s="24"/>
      <c r="E315" s="19">
        <f>G315*E314</f>
        <v>4.2</v>
      </c>
      <c r="F315" s="19">
        <f>E315*(365.25/7)</f>
        <v>219.15</v>
      </c>
      <c r="G315" s="19">
        <v>0.21105527638190957</v>
      </c>
      <c r="I315" s="19">
        <f>F315*H317</f>
        <v>3.8352187716547838E-2</v>
      </c>
    </row>
    <row r="316" spans="1:9">
      <c r="A316" s="19"/>
      <c r="C316" s="24" t="s">
        <v>217</v>
      </c>
      <c r="D316" s="24"/>
      <c r="E316" s="19">
        <f>G316*E314</f>
        <v>4.5</v>
      </c>
      <c r="F316" s="19">
        <f>E316*(365.25/7)</f>
        <v>234.80357142857144</v>
      </c>
      <c r="G316" s="19">
        <v>0.22613065326633167</v>
      </c>
      <c r="I316" s="19">
        <f>F316*H317</f>
        <v>4.1091629696301257E-2</v>
      </c>
    </row>
    <row r="317" spans="1:9">
      <c r="A317" s="19"/>
      <c r="D317" s="34" t="s">
        <v>169</v>
      </c>
      <c r="H317" s="23">
        <f>B485</f>
        <v>1.7500427887998099E-4</v>
      </c>
    </row>
    <row r="318" spans="1:9">
      <c r="A318" s="19"/>
      <c r="C318" s="24" t="s">
        <v>218</v>
      </c>
      <c r="D318" s="24"/>
      <c r="E318" s="19">
        <f>G318*E314</f>
        <v>5.6</v>
      </c>
      <c r="F318" s="19">
        <f>E318*(365.25/7)</f>
        <v>292.2</v>
      </c>
      <c r="G318" s="19">
        <v>0.28140703517587939</v>
      </c>
      <c r="I318" s="19">
        <f>F318*H319</f>
        <v>0.13210397404203111</v>
      </c>
    </row>
    <row r="319" spans="1:9">
      <c r="A319" s="19"/>
      <c r="D319" s="3" t="s">
        <v>219</v>
      </c>
      <c r="H319" s="23">
        <f>B475</f>
        <v>4.5210121164281699E-4</v>
      </c>
    </row>
    <row r="320" spans="1:9">
      <c r="A320" s="19"/>
      <c r="C320" s="24" t="s">
        <v>220</v>
      </c>
      <c r="D320" s="24"/>
      <c r="E320" s="19">
        <f>G320*E314</f>
        <v>5.7</v>
      </c>
      <c r="F320" s="19">
        <f>E320*(365.25/7)</f>
        <v>297.41785714285714</v>
      </c>
      <c r="G320" s="19">
        <v>0.28643216080402012</v>
      </c>
      <c r="I320" s="19">
        <f>F320*H321</f>
        <v>5.2049397615314921E-2</v>
      </c>
    </row>
    <row r="321" spans="1:9">
      <c r="A321" s="19"/>
      <c r="C321" s="34"/>
      <c r="D321" s="34" t="s">
        <v>169</v>
      </c>
      <c r="H321" s="23">
        <f>B485</f>
        <v>1.7500427887998099E-4</v>
      </c>
    </row>
    <row r="322" spans="1:9" s="24" customFormat="1">
      <c r="B322" s="24" t="s">
        <v>49</v>
      </c>
      <c r="E322" s="24">
        <f>E47</f>
        <v>35.299999999999997</v>
      </c>
      <c r="F322" s="24">
        <f>E322*(365.25/7)</f>
        <v>1841.9035714285712</v>
      </c>
      <c r="G322" s="24">
        <v>1.0000000000000002</v>
      </c>
      <c r="H322" s="25"/>
      <c r="I322" s="24">
        <f>SUM(I323,I325,I327,I329)</f>
        <v>0.17375579108156355</v>
      </c>
    </row>
    <row r="323" spans="1:9">
      <c r="A323" s="19"/>
      <c r="C323" s="24" t="s">
        <v>221</v>
      </c>
      <c r="D323" s="24"/>
      <c r="E323" s="19">
        <f>G323*E322</f>
        <v>9.7638297872340427</v>
      </c>
      <c r="F323" s="19">
        <f>E323*(365.25/7)</f>
        <v>509.46268996960487</v>
      </c>
      <c r="G323" s="19">
        <v>0.27659574468085107</v>
      </c>
      <c r="I323" s="19">
        <f>F323*H324</f>
        <v>7.5910981113004233E-2</v>
      </c>
    </row>
    <row r="324" spans="1:9">
      <c r="A324" s="19"/>
      <c r="D324" s="3" t="s">
        <v>222</v>
      </c>
      <c r="H324" s="23">
        <f>B553</f>
        <v>1.49002041970008E-4</v>
      </c>
    </row>
    <row r="325" spans="1:9">
      <c r="A325" s="19"/>
      <c r="C325" s="24" t="s">
        <v>223</v>
      </c>
      <c r="D325" s="24"/>
      <c r="E325" s="19">
        <f>G325*E322</f>
        <v>18.240121580547111</v>
      </c>
      <c r="F325" s="19">
        <f>E325*(365.25/7)</f>
        <v>951.74348675640465</v>
      </c>
      <c r="G325" s="19">
        <v>0.51671732522796354</v>
      </c>
      <c r="I325" s="19">
        <f>F325*H326</f>
        <v>7.4537132968302208E-2</v>
      </c>
    </row>
    <row r="326" spans="1:9">
      <c r="A326" s="19"/>
      <c r="D326" s="3" t="s">
        <v>224</v>
      </c>
      <c r="H326" s="23">
        <f>B552</f>
        <v>7.83164098367817E-5</v>
      </c>
    </row>
    <row r="327" spans="1:9">
      <c r="A327" s="19"/>
      <c r="C327" s="24" t="s">
        <v>225</v>
      </c>
      <c r="D327" s="24"/>
      <c r="E327" s="19">
        <f>G327*E322</f>
        <v>2.4677811550151971</v>
      </c>
      <c r="F327" s="19">
        <f>E327*(365.25/7)</f>
        <v>128.76529526704297</v>
      </c>
      <c r="G327" s="19">
        <v>6.9908814589665649E-2</v>
      </c>
      <c r="I327" s="19">
        <f>F327*H328</f>
        <v>9.9140850077289976E-3</v>
      </c>
    </row>
    <row r="328" spans="1:9">
      <c r="A328" s="19"/>
      <c r="D328" s="3" t="s">
        <v>226</v>
      </c>
      <c r="H328" s="23">
        <f>B536</f>
        <v>7.6993455318596804E-5</v>
      </c>
    </row>
    <row r="329" spans="1:9">
      <c r="A329" s="19"/>
      <c r="C329" s="24" t="s">
        <v>227</v>
      </c>
      <c r="D329" s="24"/>
      <c r="E329" s="19">
        <f>G329*E322</f>
        <v>4.8282674772036476</v>
      </c>
      <c r="F329" s="19">
        <f>E329*(365.25/7)</f>
        <v>251.93209943551889</v>
      </c>
      <c r="G329" s="19">
        <v>0.13677811550151978</v>
      </c>
      <c r="I329" s="19">
        <f>F329*H330</f>
        <v>1.3393591992528132E-2</v>
      </c>
    </row>
    <row r="330" spans="1:9">
      <c r="A330" s="19"/>
      <c r="D330" s="3" t="s">
        <v>228</v>
      </c>
      <c r="H330" s="23">
        <f>B554</f>
        <v>5.3163499302144998E-5</v>
      </c>
    </row>
    <row r="331" spans="1:9" s="24" customFormat="1">
      <c r="B331" s="24" t="s">
        <v>229</v>
      </c>
      <c r="E331" s="24">
        <f>E48</f>
        <v>11.7</v>
      </c>
      <c r="F331" s="24">
        <f>E331*(365.25/7)</f>
        <v>610.48928571428576</v>
      </c>
      <c r="G331" s="24">
        <v>1.0098039215686276</v>
      </c>
      <c r="H331" s="25"/>
      <c r="I331" s="24">
        <f>SUM(I332:I334,I335)</f>
        <v>0.26156685060584434</v>
      </c>
    </row>
    <row r="332" spans="1:9">
      <c r="A332" s="19"/>
      <c r="C332" s="24" t="s">
        <v>230</v>
      </c>
      <c r="D332" s="24"/>
      <c r="E332" s="19">
        <f>G332*E331</f>
        <v>3.7852941176470587</v>
      </c>
      <c r="F332" s="19">
        <f>E332*(365.25/7)</f>
        <v>197.51123949579832</v>
      </c>
      <c r="G332" s="19">
        <v>0.3235294117647059</v>
      </c>
      <c r="I332" s="19">
        <f>F332*$H$336</f>
        <v>8.3802971553328776E-2</v>
      </c>
    </row>
    <row r="333" spans="1:9">
      <c r="A333" s="19"/>
      <c r="C333" s="24" t="s">
        <v>231</v>
      </c>
      <c r="D333" s="24"/>
      <c r="E333" s="19">
        <f>G333*E331</f>
        <v>3.7852941176470587</v>
      </c>
      <c r="F333" s="19">
        <f>E333*(365.25/7)</f>
        <v>197.51123949579832</v>
      </c>
      <c r="G333" s="19">
        <v>0.3235294117647059</v>
      </c>
      <c r="I333" s="19">
        <f>F333*$H$336</f>
        <v>8.3802971553328776E-2</v>
      </c>
    </row>
    <row r="334" spans="1:9">
      <c r="A334" s="19"/>
      <c r="C334" s="24" t="s">
        <v>232</v>
      </c>
      <c r="D334" s="24"/>
      <c r="E334" s="19">
        <f>G334*E331</f>
        <v>1.2617647058823531</v>
      </c>
      <c r="F334" s="19">
        <f>E334*(365.25/7)</f>
        <v>65.837079831932783</v>
      </c>
      <c r="G334" s="19">
        <v>0.10784313725490198</v>
      </c>
      <c r="I334" s="19">
        <f>F334*$H$336</f>
        <v>2.7934323851109593E-2</v>
      </c>
    </row>
    <row r="335" spans="1:9">
      <c r="A335" s="19"/>
      <c r="C335" s="24" t="s">
        <v>233</v>
      </c>
      <c r="D335" s="24"/>
      <c r="E335" s="19">
        <f>G335*E331</f>
        <v>2.9823529411764707</v>
      </c>
      <c r="F335" s="19">
        <f>E335*(365.25/7)</f>
        <v>155.61491596638658</v>
      </c>
      <c r="G335" s="19">
        <v>0.25490196078431376</v>
      </c>
      <c r="I335" s="19">
        <f>F335*$H$336</f>
        <v>6.6026583648077217E-2</v>
      </c>
    </row>
    <row r="336" spans="1:9">
      <c r="A336" s="19"/>
      <c r="C336" s="24"/>
      <c r="D336" s="34" t="s">
        <v>234</v>
      </c>
      <c r="H336" s="23">
        <f>B471</f>
        <v>4.2429469718917702E-4</v>
      </c>
    </row>
    <row r="337" spans="1:9" s="24" customFormat="1">
      <c r="B337" s="24" t="s">
        <v>51</v>
      </c>
      <c r="E337" s="24">
        <f>E49</f>
        <v>7</v>
      </c>
      <c r="F337" s="24">
        <f>E337*(365.25/7)</f>
        <v>365.25</v>
      </c>
      <c r="G337" s="24">
        <v>1</v>
      </c>
      <c r="H337" s="25"/>
      <c r="I337" s="24">
        <f>F337*H339</f>
        <v>7.3370765070392641E-2</v>
      </c>
    </row>
    <row r="338" spans="1:9">
      <c r="A338" s="19"/>
      <c r="C338" s="24" t="s">
        <v>51</v>
      </c>
      <c r="D338" s="24"/>
      <c r="E338" s="19">
        <f>G338*E337</f>
        <v>7</v>
      </c>
      <c r="F338" s="19">
        <f>E338*(365.25/7)</f>
        <v>365.25</v>
      </c>
      <c r="G338" s="19">
        <v>1</v>
      </c>
    </row>
    <row r="339" spans="1:9">
      <c r="A339" s="19"/>
      <c r="C339" s="24"/>
      <c r="D339" s="34" t="s">
        <v>235</v>
      </c>
      <c r="H339" s="23">
        <f>B509</f>
        <v>2.0087820690045899E-4</v>
      </c>
    </row>
    <row r="340" spans="1:9" s="24" customFormat="1">
      <c r="B340" s="24" t="s">
        <v>52</v>
      </c>
      <c r="E340" s="24">
        <f>(E346-SUM(E343,E337,E331,E322,E314,E304))/2</f>
        <v>7.7000000000000028</v>
      </c>
      <c r="F340" s="24">
        <f>E340*(365.25/7)</f>
        <v>401.77500000000015</v>
      </c>
      <c r="G340" s="24">
        <v>1</v>
      </c>
      <c r="H340" s="25"/>
      <c r="I340" s="24">
        <f>F340*H342</f>
        <v>8.0707841577431938E-2</v>
      </c>
    </row>
    <row r="341" spans="1:9">
      <c r="A341" s="19"/>
      <c r="C341" s="24" t="s">
        <v>52</v>
      </c>
      <c r="D341" s="24"/>
      <c r="E341" s="19">
        <f>G341*E340</f>
        <v>7.7000000000000028</v>
      </c>
      <c r="F341" s="19">
        <f>E341*(365.25/7)</f>
        <v>401.77500000000015</v>
      </c>
      <c r="G341" s="19">
        <v>1</v>
      </c>
    </row>
    <row r="342" spans="1:9">
      <c r="A342" s="19"/>
      <c r="C342" s="24"/>
      <c r="D342" s="34" t="s">
        <v>235</v>
      </c>
      <c r="H342" s="23">
        <f>B509</f>
        <v>2.0087820690045899E-4</v>
      </c>
    </row>
    <row r="343" spans="1:9" s="24" customFormat="1">
      <c r="B343" s="24" t="s">
        <v>53</v>
      </c>
      <c r="E343" s="24">
        <f>E51</f>
        <v>4.7</v>
      </c>
      <c r="F343" s="24">
        <f>E343*(365.25/7)</f>
        <v>245.23928571428573</v>
      </c>
      <c r="G343" s="24">
        <v>1</v>
      </c>
      <c r="H343" s="25"/>
      <c r="I343" s="24">
        <f>F343*H345</f>
        <v>4.9263227975835065E-2</v>
      </c>
    </row>
    <row r="344" spans="1:9">
      <c r="A344" s="19"/>
      <c r="C344" s="24" t="s">
        <v>53</v>
      </c>
      <c r="D344" s="24"/>
      <c r="E344" s="19">
        <f>G344*E343</f>
        <v>4.7</v>
      </c>
      <c r="F344" s="19">
        <f>E344*(365.25/7)</f>
        <v>245.23928571428573</v>
      </c>
      <c r="G344" s="19">
        <v>1</v>
      </c>
    </row>
    <row r="345" spans="1:9">
      <c r="A345" s="19"/>
      <c r="C345" s="24"/>
      <c r="D345" s="34" t="s">
        <v>235</v>
      </c>
      <c r="H345" s="23">
        <f>B509</f>
        <v>2.0087820690045899E-4</v>
      </c>
    </row>
    <row r="346" spans="1:9" s="28" customFormat="1">
      <c r="A346" s="28" t="s">
        <v>236</v>
      </c>
      <c r="E346" s="28">
        <f>E43</f>
        <v>107.6</v>
      </c>
      <c r="F346" s="28">
        <f>E346*(365.25/7)</f>
        <v>5614.4142857142861</v>
      </c>
      <c r="H346" s="29"/>
      <c r="I346" s="28">
        <f>SUM(I304,I311,I314,I322,I331,I337,I340,I343)</f>
        <v>1.0345350052616074</v>
      </c>
    </row>
    <row r="347" spans="1:9">
      <c r="C347" s="24"/>
      <c r="D347" s="24"/>
      <c r="F347" s="24"/>
    </row>
    <row r="348" spans="1:9" s="24" customFormat="1">
      <c r="A348" s="24" t="s">
        <v>54</v>
      </c>
      <c r="H348" s="25"/>
    </row>
    <row r="349" spans="1:9" s="24" customFormat="1">
      <c r="B349" s="24" t="s">
        <v>237</v>
      </c>
      <c r="E349" s="24">
        <v>0</v>
      </c>
      <c r="F349" s="24">
        <f>E349*(365.25/7)</f>
        <v>0</v>
      </c>
      <c r="G349" s="24">
        <v>1</v>
      </c>
      <c r="H349" s="25"/>
      <c r="I349" s="24">
        <f>F349*H351</f>
        <v>0</v>
      </c>
    </row>
    <row r="350" spans="1:9">
      <c r="C350" s="24" t="s">
        <v>237</v>
      </c>
      <c r="D350" s="24"/>
      <c r="E350" s="19">
        <f>G350*E349</f>
        <v>0</v>
      </c>
      <c r="F350" s="19">
        <f>E350*(365.25/7)</f>
        <v>0</v>
      </c>
      <c r="G350" s="19">
        <v>1</v>
      </c>
    </row>
    <row r="351" spans="1:9">
      <c r="C351" s="24"/>
      <c r="D351" s="34" t="s">
        <v>238</v>
      </c>
      <c r="H351" s="23">
        <f>B545</f>
        <v>5.0201254900354902E-5</v>
      </c>
    </row>
    <row r="352" spans="1:9" s="24" customFormat="1">
      <c r="B352" s="24" t="s">
        <v>239</v>
      </c>
      <c r="E352" s="24">
        <v>0</v>
      </c>
      <c r="F352" s="24">
        <f>E352*(365.25/7)</f>
        <v>0</v>
      </c>
      <c r="G352" s="24">
        <v>1</v>
      </c>
      <c r="H352" s="25"/>
      <c r="I352" s="24">
        <f>F352*H354</f>
        <v>0</v>
      </c>
    </row>
    <row r="353" spans="1:9">
      <c r="C353" s="24" t="s">
        <v>239</v>
      </c>
      <c r="D353" s="24"/>
      <c r="E353" s="19">
        <f>G353*E352</f>
        <v>0</v>
      </c>
      <c r="F353" s="19">
        <f>E353*(365.25/7)</f>
        <v>0</v>
      </c>
      <c r="G353" s="19">
        <v>1</v>
      </c>
    </row>
    <row r="354" spans="1:9">
      <c r="C354" s="24"/>
      <c r="D354" s="34" t="s">
        <v>240</v>
      </c>
      <c r="H354" s="23">
        <f>B546</f>
        <v>6.5532644314399599E-5</v>
      </c>
    </row>
    <row r="355" spans="1:9" s="24" customFormat="1">
      <c r="B355" s="24" t="s">
        <v>241</v>
      </c>
      <c r="E355" s="24">
        <v>0</v>
      </c>
      <c r="F355" s="24">
        <f>E355*(365.25/7)</f>
        <v>0</v>
      </c>
      <c r="G355" s="24">
        <v>1</v>
      </c>
      <c r="H355" s="25"/>
      <c r="I355" s="24">
        <f>F355*H357</f>
        <v>0</v>
      </c>
    </row>
    <row r="356" spans="1:9">
      <c r="C356" s="24" t="s">
        <v>241</v>
      </c>
      <c r="D356" s="24"/>
      <c r="E356" s="19">
        <f>G356*E355</f>
        <v>0</v>
      </c>
      <c r="F356" s="19">
        <f>E356*(365.25/7)</f>
        <v>0</v>
      </c>
      <c r="G356" s="19">
        <v>1</v>
      </c>
    </row>
    <row r="357" spans="1:9">
      <c r="C357" s="24"/>
      <c r="D357" s="34" t="s">
        <v>242</v>
      </c>
      <c r="H357" s="23">
        <f>B547</f>
        <v>1.1039136985490801E-4</v>
      </c>
    </row>
    <row r="358" spans="1:9" s="24" customFormat="1">
      <c r="B358" s="24" t="s">
        <v>243</v>
      </c>
      <c r="E358" s="24">
        <v>0</v>
      </c>
      <c r="F358" s="24">
        <f>E358*(365.25/7)</f>
        <v>0</v>
      </c>
      <c r="G358" s="24">
        <v>1</v>
      </c>
      <c r="H358" s="25"/>
      <c r="I358" s="24">
        <f>F358*H360</f>
        <v>0</v>
      </c>
    </row>
    <row r="359" spans="1:9">
      <c r="C359" s="24" t="s">
        <v>243</v>
      </c>
      <c r="D359" s="24"/>
      <c r="E359" s="19">
        <f>G359*E358</f>
        <v>0</v>
      </c>
      <c r="F359" s="19">
        <f>E359*(365.25/7)</f>
        <v>0</v>
      </c>
      <c r="G359" s="19">
        <v>1</v>
      </c>
    </row>
    <row r="360" spans="1:9">
      <c r="C360" s="24"/>
      <c r="D360" s="34" t="s">
        <v>244</v>
      </c>
      <c r="H360" s="23">
        <f>B548</f>
        <v>1.0301268784132101E-4</v>
      </c>
    </row>
    <row r="361" spans="1:9" s="28" customFormat="1">
      <c r="A361" s="28" t="s">
        <v>245</v>
      </c>
      <c r="E361" s="28">
        <v>0</v>
      </c>
      <c r="F361" s="28">
        <f>E361*(365.25/7)</f>
        <v>0</v>
      </c>
      <c r="H361" s="36"/>
      <c r="I361" s="37">
        <f>SUM(I349,I352,I355,I358)</f>
        <v>0</v>
      </c>
    </row>
    <row r="362" spans="1:9">
      <c r="C362" s="24"/>
      <c r="D362" s="24"/>
      <c r="F362" s="24"/>
    </row>
    <row r="363" spans="1:9" s="24" customFormat="1">
      <c r="A363" s="24" t="s">
        <v>55</v>
      </c>
      <c r="H363" s="25"/>
    </row>
    <row r="364" spans="1:9" s="24" customFormat="1">
      <c r="B364" s="24" t="s">
        <v>56</v>
      </c>
      <c r="E364" s="24">
        <f>E54</f>
        <v>18.100000000000001</v>
      </c>
      <c r="F364" s="24">
        <f>E364*(365.25/7)</f>
        <v>944.43214285714294</v>
      </c>
      <c r="G364" s="24">
        <v>0.98571428571428577</v>
      </c>
      <c r="H364" s="25"/>
      <c r="I364" s="24">
        <f>SUM(I365,I367,I369)</f>
        <v>6.1037972469594359E-2</v>
      </c>
    </row>
    <row r="365" spans="1:9">
      <c r="C365" s="24" t="s">
        <v>246</v>
      </c>
      <c r="D365" s="24"/>
      <c r="E365" s="19">
        <f>G365*E364</f>
        <v>6.550476190476191</v>
      </c>
      <c r="F365" s="19">
        <f>E365*(365.25/7)</f>
        <v>341.79448979591842</v>
      </c>
      <c r="G365" s="19">
        <v>0.3619047619047619</v>
      </c>
      <c r="I365" s="19">
        <f>F365*H366</f>
        <v>2.1487829672436794E-2</v>
      </c>
    </row>
    <row r="366" spans="1:9">
      <c r="C366" s="24"/>
      <c r="D366" s="34" t="s">
        <v>247</v>
      </c>
      <c r="H366" s="23">
        <f>B556</f>
        <v>6.2867688959137197E-5</v>
      </c>
    </row>
    <row r="367" spans="1:9">
      <c r="C367" s="24" t="s">
        <v>248</v>
      </c>
      <c r="D367" s="24">
        <f>F364-SUM(F365,F369)</f>
        <v>13.49188775510197</v>
      </c>
      <c r="E367" s="19" t="s">
        <v>105</v>
      </c>
      <c r="F367" s="24" t="e">
        <f>E367*(365.25/7)</f>
        <v>#VALUE!</v>
      </c>
      <c r="G367" s="19">
        <v>1.4285714285714235E-2</v>
      </c>
      <c r="I367" s="19">
        <f>D367*H368</f>
        <v>2.5119100722994134E-3</v>
      </c>
    </row>
    <row r="368" spans="1:9">
      <c r="C368" s="24"/>
      <c r="D368" s="34" t="s">
        <v>165</v>
      </c>
      <c r="F368" s="24"/>
      <c r="H368" s="23">
        <f>B482</f>
        <v>1.86179289206548E-4</v>
      </c>
    </row>
    <row r="369" spans="1:9">
      <c r="C369" s="24" t="s">
        <v>249</v>
      </c>
      <c r="D369" s="24"/>
      <c r="E369" s="19">
        <f>G369*E364</f>
        <v>11.290952380952382</v>
      </c>
      <c r="F369" s="19">
        <f>E369*(365.25/7)</f>
        <v>589.14576530612248</v>
      </c>
      <c r="G369" s="19">
        <v>0.62380952380952381</v>
      </c>
      <c r="I369" s="19">
        <f>F369*H370</f>
        <v>3.703823272485815E-2</v>
      </c>
    </row>
    <row r="370" spans="1:9">
      <c r="C370" s="24"/>
      <c r="D370" s="31" t="s">
        <v>247</v>
      </c>
      <c r="H370" s="23">
        <f>B556</f>
        <v>6.2867688959137197E-5</v>
      </c>
    </row>
    <row r="371" spans="1:9" s="24" customFormat="1">
      <c r="B371" s="24" t="s">
        <v>57</v>
      </c>
      <c r="E371" s="24" t="s">
        <v>105</v>
      </c>
      <c r="F371" s="24" t="e">
        <f>E371*(365.25/7)</f>
        <v>#VALUE!</v>
      </c>
      <c r="G371" s="24">
        <v>1</v>
      </c>
      <c r="H371" s="25"/>
      <c r="I371" s="24">
        <f>0</f>
        <v>0</v>
      </c>
    </row>
    <row r="372" spans="1:9">
      <c r="C372" s="24" t="s">
        <v>57</v>
      </c>
      <c r="D372" s="24"/>
      <c r="E372" s="19" t="s">
        <v>105</v>
      </c>
      <c r="F372" s="24" t="e">
        <f>E372*(365.25/7)</f>
        <v>#VALUE!</v>
      </c>
      <c r="G372" s="19">
        <v>1</v>
      </c>
    </row>
    <row r="373" spans="1:9" s="24" customFormat="1">
      <c r="B373" s="24" t="s">
        <v>250</v>
      </c>
      <c r="E373" s="24">
        <f>E56</f>
        <v>11.3</v>
      </c>
      <c r="F373" s="24">
        <f>E373*(365.25/7)</f>
        <v>589.61785714285725</v>
      </c>
      <c r="G373" s="24">
        <v>0.99310344827586206</v>
      </c>
      <c r="H373" s="25"/>
      <c r="I373" s="24">
        <f>SUM(I374,I375)</f>
        <v>0.10247402274608645</v>
      </c>
    </row>
    <row r="374" spans="1:9">
      <c r="C374" s="24" t="s">
        <v>251</v>
      </c>
      <c r="D374" s="24"/>
      <c r="E374" s="19">
        <f>G374*E373</f>
        <v>2.4158620689655175</v>
      </c>
      <c r="F374" s="19">
        <f>E374*(365.25/7)</f>
        <v>126.05623152709362</v>
      </c>
      <c r="G374" s="19">
        <v>0.21379310344827587</v>
      </c>
      <c r="I374" s="19">
        <f>F374*H376</f>
        <v>2.2060379896726944E-2</v>
      </c>
    </row>
    <row r="375" spans="1:9">
      <c r="C375" s="24" t="s">
        <v>252</v>
      </c>
      <c r="D375" s="24"/>
      <c r="E375" s="19">
        <f>G375*E373</f>
        <v>8.8062068965517248</v>
      </c>
      <c r="F375" s="19">
        <f>E375*(365.25/7)</f>
        <v>459.49529556650253</v>
      </c>
      <c r="G375" s="19">
        <v>0.77931034482758621</v>
      </c>
      <c r="I375" s="19">
        <f>F375*H376</f>
        <v>8.0413642849359507E-2</v>
      </c>
    </row>
    <row r="376" spans="1:9">
      <c r="C376" s="24"/>
      <c r="D376" s="34" t="s">
        <v>169</v>
      </c>
      <c r="H376" s="23">
        <f>B485</f>
        <v>1.7500427887998099E-4</v>
      </c>
      <c r="I376" s="38"/>
    </row>
    <row r="377" spans="1:9" s="24" customFormat="1">
      <c r="B377" s="24" t="s">
        <v>59</v>
      </c>
      <c r="E377" s="24">
        <f>E57</f>
        <v>43</v>
      </c>
      <c r="F377" s="24">
        <f>E377*(365.25/7)</f>
        <v>2243.6785714285716</v>
      </c>
      <c r="G377" s="24">
        <v>0.99760191846522783</v>
      </c>
      <c r="H377" s="25"/>
      <c r="I377" s="24">
        <f>SUM(I378,I380,I381,I382,I383,I384,I385)</f>
        <v>9.1858717278234858E-2</v>
      </c>
    </row>
    <row r="378" spans="1:9">
      <c r="A378" s="19"/>
      <c r="C378" s="24" t="s">
        <v>253</v>
      </c>
      <c r="D378" s="24"/>
      <c r="E378" s="19">
        <f>G378*E377</f>
        <v>7.1151079136690649</v>
      </c>
      <c r="F378" s="19">
        <f>E378*(365.25/7)</f>
        <v>371.25616649537517</v>
      </c>
      <c r="G378" s="19">
        <v>0.16546762589928057</v>
      </c>
      <c r="I378" s="19">
        <f>F378*H379</f>
        <v>1.4701947905431221E-2</v>
      </c>
    </row>
    <row r="379" spans="1:9">
      <c r="A379" s="19"/>
      <c r="C379" s="24"/>
      <c r="D379" s="3" t="s">
        <v>253</v>
      </c>
      <c r="H379" s="23">
        <f>B524</f>
        <v>3.9600548710655201E-5</v>
      </c>
    </row>
    <row r="380" spans="1:9">
      <c r="A380" s="19"/>
      <c r="C380" s="24" t="s">
        <v>254</v>
      </c>
      <c r="D380" s="24"/>
      <c r="E380" s="19">
        <f>G380*E377</f>
        <v>2.7841726618705036</v>
      </c>
      <c r="F380" s="19">
        <f t="shared" ref="F380:F385" si="2">E380*(365.25/7)</f>
        <v>145.27415210688594</v>
      </c>
      <c r="G380" s="19">
        <v>6.4748201438848921E-2</v>
      </c>
      <c r="I380" s="19">
        <f>F380*H386</f>
        <v>6.0035526601316964E-3</v>
      </c>
    </row>
    <row r="381" spans="1:9">
      <c r="A381" s="19"/>
      <c r="C381" s="24" t="s">
        <v>255</v>
      </c>
      <c r="D381" s="24"/>
      <c r="E381" s="19">
        <f>G381*E377</f>
        <v>2.1654676258992804</v>
      </c>
      <c r="F381" s="19">
        <f t="shared" si="2"/>
        <v>112.9910071942446</v>
      </c>
      <c r="G381" s="19">
        <v>5.0359712230215826E-2</v>
      </c>
      <c r="I381" s="19">
        <f>F381*H386</f>
        <v>4.6694298467690968E-3</v>
      </c>
    </row>
    <row r="382" spans="1:9">
      <c r="A382" s="19"/>
      <c r="C382" s="24" t="s">
        <v>256</v>
      </c>
      <c r="D382" s="24"/>
      <c r="E382" s="19">
        <f>G382*E377</f>
        <v>7.1151079136690649</v>
      </c>
      <c r="F382" s="19">
        <f t="shared" si="2"/>
        <v>371.25616649537517</v>
      </c>
      <c r="G382" s="19">
        <v>0.16546762589928057</v>
      </c>
      <c r="I382" s="19">
        <f>F382*$H$386</f>
        <v>1.5342412353669892E-2</v>
      </c>
    </row>
    <row r="383" spans="1:9">
      <c r="A383" s="19"/>
      <c r="C383" s="24" t="s">
        <v>257</v>
      </c>
      <c r="D383" s="24"/>
      <c r="E383" s="19">
        <f>G383*E377</f>
        <v>9.3836930455635486</v>
      </c>
      <c r="F383" s="19">
        <f t="shared" si="2"/>
        <v>489.62769784172662</v>
      </c>
      <c r="G383" s="19">
        <v>0.21822541966426856</v>
      </c>
      <c r="I383" s="19">
        <f>F383*H386</f>
        <v>2.0234196002666086E-2</v>
      </c>
    </row>
    <row r="384" spans="1:9">
      <c r="A384" s="19"/>
      <c r="C384" s="24" t="s">
        <v>258</v>
      </c>
      <c r="D384" s="24"/>
      <c r="E384" s="19">
        <f>G384*E377</f>
        <v>11.652278177458033</v>
      </c>
      <c r="F384" s="19">
        <f t="shared" si="2"/>
        <v>607.99922918807806</v>
      </c>
      <c r="G384" s="19">
        <v>0.27098321342925658</v>
      </c>
      <c r="I384" s="19">
        <f>F384*H386</f>
        <v>2.5125979651662279E-2</v>
      </c>
    </row>
    <row r="385" spans="1:9">
      <c r="A385" s="19"/>
      <c r="C385" s="24" t="s">
        <v>259</v>
      </c>
      <c r="D385" s="24"/>
      <c r="E385" s="19">
        <f>G385*E377</f>
        <v>2.6810551558753</v>
      </c>
      <c r="F385" s="19">
        <f t="shared" si="2"/>
        <v>139.89362795477905</v>
      </c>
      <c r="G385" s="19">
        <v>6.235011990407674E-2</v>
      </c>
      <c r="I385" s="19">
        <f>F385*H386</f>
        <v>5.7811988579045967E-3</v>
      </c>
    </row>
    <row r="386" spans="1:9">
      <c r="A386" s="19"/>
      <c r="C386" s="24"/>
      <c r="D386" s="3" t="s">
        <v>260</v>
      </c>
      <c r="H386" s="23">
        <f>B525</f>
        <v>4.1325676819056998E-5</v>
      </c>
    </row>
    <row r="387" spans="1:9" s="24" customFormat="1">
      <c r="B387" s="24" t="s">
        <v>60</v>
      </c>
      <c r="E387" s="24">
        <f>E58</f>
        <v>6.8</v>
      </c>
      <c r="F387" s="24">
        <f>E387*(365.25/7)</f>
        <v>354.81428571428575</v>
      </c>
      <c r="G387" s="24">
        <v>1</v>
      </c>
      <c r="H387" s="25"/>
      <c r="I387" s="24">
        <f>F387*H390</f>
        <v>1.3679062522052162E-2</v>
      </c>
    </row>
    <row r="388" spans="1:9">
      <c r="A388" s="19"/>
      <c r="C388" s="24" t="s">
        <v>261</v>
      </c>
      <c r="D388" s="24"/>
      <c r="E388" s="19">
        <f>G388*E387</f>
        <v>6.8</v>
      </c>
      <c r="F388" s="19">
        <f>E388*(365.25/7)</f>
        <v>354.81428571428575</v>
      </c>
      <c r="G388" s="19">
        <v>1</v>
      </c>
    </row>
    <row r="389" spans="1:9">
      <c r="A389" s="19"/>
      <c r="C389" s="24" t="s">
        <v>262</v>
      </c>
      <c r="D389" s="24"/>
      <c r="E389" s="19" t="s">
        <v>263</v>
      </c>
      <c r="F389" s="19" t="e">
        <f>E389*(365.25/7)</f>
        <v>#VALUE!</v>
      </c>
    </row>
    <row r="390" spans="1:9">
      <c r="A390" s="19"/>
      <c r="C390" s="24"/>
      <c r="D390" s="34" t="s">
        <v>264</v>
      </c>
      <c r="H390" s="23">
        <f>B523</f>
        <v>3.8552738919501202E-5</v>
      </c>
    </row>
    <row r="391" spans="1:9" s="24" customFormat="1">
      <c r="B391" s="24" t="s">
        <v>61</v>
      </c>
      <c r="E391" s="24">
        <f>E400-SUM(E364,E373,E377,E387)</f>
        <v>5.8999999999999915</v>
      </c>
      <c r="F391" s="24">
        <f>E391*(365.25/7)</f>
        <v>307.853571428571</v>
      </c>
      <c r="G391" s="24">
        <v>1</v>
      </c>
      <c r="H391" s="25"/>
      <c r="I391" s="24">
        <f>SUM(I392,I394,I398)</f>
        <v>2.4926552085078216E-2</v>
      </c>
    </row>
    <row r="392" spans="1:9">
      <c r="A392" s="19"/>
      <c r="C392" s="24" t="s">
        <v>265</v>
      </c>
      <c r="D392" s="24"/>
      <c r="E392" s="19">
        <f>G392*E391</f>
        <v>1.0925925925925912</v>
      </c>
      <c r="F392" s="19">
        <f>E392*(365.25/7)</f>
        <v>57.009920634920569</v>
      </c>
      <c r="G392" s="19">
        <v>0.1851851851851852</v>
      </c>
      <c r="I392" s="19">
        <f>F392*H393</f>
        <v>5.6132326657435906E-3</v>
      </c>
    </row>
    <row r="393" spans="1:9">
      <c r="A393" s="19"/>
      <c r="C393" s="24"/>
      <c r="D393" s="34" t="s">
        <v>266</v>
      </c>
      <c r="H393" s="23">
        <f>B557</f>
        <v>9.8460629364659905E-5</v>
      </c>
    </row>
    <row r="394" spans="1:9">
      <c r="C394" s="24" t="s">
        <v>267</v>
      </c>
      <c r="D394" s="24"/>
      <c r="E394" s="19">
        <f>G394*E391</f>
        <v>1.2382716049382698</v>
      </c>
      <c r="F394" s="19">
        <f>E394*(365.25/7)</f>
        <v>64.611243386243302</v>
      </c>
      <c r="G394" s="19">
        <v>0.20987654320987656</v>
      </c>
      <c r="I394" s="19">
        <f>F394*H395</f>
        <v>4.9746428807377072E-3</v>
      </c>
    </row>
    <row r="395" spans="1:9">
      <c r="C395" s="24"/>
      <c r="D395" s="34" t="s">
        <v>226</v>
      </c>
      <c r="H395" s="23">
        <f>B536</f>
        <v>7.6993455318596804E-5</v>
      </c>
    </row>
    <row r="396" spans="1:9">
      <c r="C396" s="24" t="s">
        <v>268</v>
      </c>
      <c r="D396" s="39">
        <f>F391-SUM(F392,F394,F398)</f>
        <v>0</v>
      </c>
      <c r="E396" s="19" t="s">
        <v>105</v>
      </c>
      <c r="F396" s="19" t="e">
        <f>E396*(365.25/7)</f>
        <v>#VALUE!</v>
      </c>
      <c r="G396" s="19">
        <v>0</v>
      </c>
      <c r="I396" s="19">
        <v>0</v>
      </c>
    </row>
    <row r="397" spans="1:9">
      <c r="C397" s="24"/>
      <c r="D397" s="34" t="s">
        <v>268</v>
      </c>
      <c r="H397" s="23">
        <f>B531</f>
        <v>1.15280506405685E-4</v>
      </c>
    </row>
    <row r="398" spans="1:9">
      <c r="C398" s="24" t="s">
        <v>269</v>
      </c>
      <c r="D398" s="24"/>
      <c r="E398" s="19">
        <f>G398*E391</f>
        <v>3.5691358024691309</v>
      </c>
      <c r="F398" s="19">
        <f>E398*(365.25/7)</f>
        <v>186.23240740740715</v>
      </c>
      <c r="G398" s="19">
        <v>0.60493827160493829</v>
      </c>
      <c r="I398" s="19">
        <f>F398*H399</f>
        <v>1.4338676538596919E-2</v>
      </c>
    </row>
    <row r="399" spans="1:9">
      <c r="C399" s="24"/>
      <c r="D399" s="34" t="s">
        <v>226</v>
      </c>
      <c r="H399" s="23">
        <f>B536</f>
        <v>7.6993455318596804E-5</v>
      </c>
    </row>
    <row r="400" spans="1:9" s="28" customFormat="1">
      <c r="A400" s="28" t="s">
        <v>270</v>
      </c>
      <c r="E400" s="28">
        <f>E53</f>
        <v>85.1</v>
      </c>
      <c r="F400" s="28">
        <f>E400*(365.25/7)</f>
        <v>4440.3964285714283</v>
      </c>
      <c r="H400" s="29"/>
      <c r="I400" s="28">
        <f>SUM(I364,I371,I373,I377,I387,I391)</f>
        <v>0.29397632710104604</v>
      </c>
    </row>
    <row r="401" spans="1:9">
      <c r="C401" s="24"/>
      <c r="D401" s="24"/>
      <c r="F401" s="24"/>
    </row>
    <row r="402" spans="1:9" s="24" customFormat="1">
      <c r="A402" s="24" t="s">
        <v>62</v>
      </c>
      <c r="H402" s="25"/>
    </row>
    <row r="403" spans="1:9" s="24" customFormat="1">
      <c r="B403" s="24" t="s">
        <v>63</v>
      </c>
      <c r="E403" s="24">
        <f>E61</f>
        <v>51.5</v>
      </c>
      <c r="F403" s="24">
        <f>E403*(365.25/7)</f>
        <v>2687.1964285714289</v>
      </c>
      <c r="G403" s="24">
        <v>0.9659574468085107</v>
      </c>
      <c r="H403" s="25"/>
      <c r="I403" s="24">
        <f>F403*H408</f>
        <v>0.10359878233613036</v>
      </c>
    </row>
    <row r="404" spans="1:9">
      <c r="C404" s="24" t="s">
        <v>271</v>
      </c>
      <c r="D404" s="24"/>
      <c r="E404" s="19">
        <f>G404*E403</f>
        <v>47.409219858156035</v>
      </c>
      <c r="F404" s="19">
        <f>E404*(365.25/7)</f>
        <v>2473.7453647416419</v>
      </c>
      <c r="G404" s="19">
        <v>0.92056737588652493</v>
      </c>
    </row>
    <row r="405" spans="1:9">
      <c r="C405" s="24" t="s">
        <v>272</v>
      </c>
      <c r="D405" s="24"/>
      <c r="E405" s="19">
        <f>G405*E403</f>
        <v>2.3375886524822698</v>
      </c>
      <c r="F405" s="19">
        <f>E405*(365.25/7)</f>
        <v>121.97203647416416</v>
      </c>
      <c r="G405" s="19">
        <v>4.5390070921985819E-2</v>
      </c>
    </row>
    <row r="406" spans="1:9">
      <c r="C406" s="24" t="s">
        <v>273</v>
      </c>
      <c r="D406" s="24"/>
      <c r="E406" s="19" t="s">
        <v>105</v>
      </c>
      <c r="F406" s="19" t="e">
        <f>E406*(365.25/7)</f>
        <v>#VALUE!</v>
      </c>
      <c r="G406" s="19">
        <v>3.40425531914893E-2</v>
      </c>
    </row>
    <row r="407" spans="1:9">
      <c r="C407" s="24" t="s">
        <v>274</v>
      </c>
      <c r="D407" s="24"/>
      <c r="E407" s="19">
        <f>G407*E403</f>
        <v>1.6070921985815605</v>
      </c>
      <c r="F407" s="19">
        <f>E407*(365.25/7)</f>
        <v>83.85577507598785</v>
      </c>
      <c r="G407" s="19">
        <v>3.1205673758865252E-2</v>
      </c>
    </row>
    <row r="408" spans="1:9">
      <c r="C408" s="24"/>
      <c r="D408" s="34" t="s">
        <v>264</v>
      </c>
      <c r="H408" s="23">
        <f>B523</f>
        <v>3.8552738919501202E-5</v>
      </c>
    </row>
    <row r="409" spans="1:9" s="24" customFormat="1">
      <c r="B409" s="24" t="s">
        <v>64</v>
      </c>
      <c r="E409" s="24">
        <f>E62</f>
        <v>15.2</v>
      </c>
      <c r="F409" s="24">
        <f>E409*(365.25/7)</f>
        <v>793.11428571428576</v>
      </c>
      <c r="G409" s="24">
        <v>1</v>
      </c>
      <c r="H409" s="25"/>
      <c r="I409" s="24">
        <f>F409*H411</f>
        <v>3.0576727990469541E-2</v>
      </c>
    </row>
    <row r="410" spans="1:9">
      <c r="C410" s="24" t="s">
        <v>64</v>
      </c>
      <c r="D410" s="24"/>
      <c r="E410" s="19">
        <f>G410*E409</f>
        <v>15.2</v>
      </c>
      <c r="F410" s="19">
        <f>E410*(365.25/7)</f>
        <v>793.11428571428576</v>
      </c>
      <c r="G410" s="19">
        <v>1</v>
      </c>
    </row>
    <row r="411" spans="1:9">
      <c r="C411" s="24"/>
      <c r="D411" s="34" t="s">
        <v>264</v>
      </c>
      <c r="H411" s="23">
        <f>B523</f>
        <v>3.8552738919501202E-5</v>
      </c>
    </row>
    <row r="412" spans="1:9" s="24" customFormat="1">
      <c r="B412" s="24" t="s">
        <v>65</v>
      </c>
      <c r="E412" s="24">
        <f>E63</f>
        <v>2.9</v>
      </c>
      <c r="F412" s="24">
        <f>E412*(365.25/7)</f>
        <v>151.31785714285715</v>
      </c>
      <c r="G412" s="24">
        <v>1</v>
      </c>
      <c r="H412" s="25"/>
      <c r="I412" s="24">
        <f>0</f>
        <v>0</v>
      </c>
    </row>
    <row r="413" spans="1:9">
      <c r="C413" s="24" t="s">
        <v>65</v>
      </c>
      <c r="D413" s="24"/>
      <c r="E413" s="19">
        <f>G413*E412</f>
        <v>2.9</v>
      </c>
      <c r="F413" s="19">
        <f>E413*(365.25/7)</f>
        <v>151.31785714285715</v>
      </c>
      <c r="G413" s="19">
        <v>1</v>
      </c>
    </row>
    <row r="414" spans="1:9" s="24" customFormat="1">
      <c r="B414" s="24" t="s">
        <v>66</v>
      </c>
      <c r="E414" s="24">
        <f>E424-SUM(E418,E412,E409,E403)</f>
        <v>0.70000000000000284</v>
      </c>
      <c r="F414" s="24">
        <f>E414*(365.25/7)</f>
        <v>36.525000000000148</v>
      </c>
      <c r="G414" s="24">
        <v>1</v>
      </c>
      <c r="H414" s="25"/>
      <c r="I414" s="24">
        <f>F414*AVERAGE(H416:H417)</f>
        <v>4.2179804481738145E-3</v>
      </c>
    </row>
    <row r="415" spans="1:9">
      <c r="C415" s="24" t="s">
        <v>66</v>
      </c>
      <c r="D415" s="24"/>
      <c r="E415" s="19">
        <f>G415*E414</f>
        <v>0.70000000000000284</v>
      </c>
      <c r="F415" s="19">
        <f>E415*(365.25/7)</f>
        <v>36.525000000000148</v>
      </c>
      <c r="G415" s="19">
        <v>1</v>
      </c>
    </row>
    <row r="416" spans="1:9">
      <c r="C416" s="24"/>
      <c r="D416" s="1" t="s">
        <v>144</v>
      </c>
      <c r="H416" s="23">
        <f>B541</f>
        <v>1.5141898909884401E-4</v>
      </c>
    </row>
    <row r="417" spans="1:12">
      <c r="C417" s="24"/>
      <c r="D417" s="1" t="s">
        <v>275</v>
      </c>
      <c r="H417" s="23">
        <f>B542</f>
        <v>7.9545032703964901E-5</v>
      </c>
    </row>
    <row r="418" spans="1:12" s="24" customFormat="1">
      <c r="B418" s="24" t="s">
        <v>67</v>
      </c>
      <c r="E418" s="24">
        <f>E65</f>
        <v>8.9</v>
      </c>
      <c r="F418" s="24">
        <f>E418*(365.25/7)</f>
        <v>464.38928571428573</v>
      </c>
      <c r="G418" s="24">
        <v>1</v>
      </c>
      <c r="H418" s="25"/>
      <c r="I418" s="24">
        <f>F418*AVERAGE(H420:H422)</f>
        <v>0.33031333817220015</v>
      </c>
    </row>
    <row r="419" spans="1:12">
      <c r="C419" s="24" t="s">
        <v>67</v>
      </c>
      <c r="D419" s="24"/>
      <c r="E419" s="19">
        <f>G419*E418</f>
        <v>8.9</v>
      </c>
      <c r="F419" s="19">
        <f>E419*(365.25/7)</f>
        <v>464.38928571428573</v>
      </c>
      <c r="G419" s="19">
        <v>1</v>
      </c>
    </row>
    <row r="420" spans="1:12">
      <c r="C420" s="24"/>
      <c r="D420" s="3" t="s">
        <v>224</v>
      </c>
      <c r="H420" s="23">
        <f>B552</f>
        <v>7.83164098367817E-5</v>
      </c>
    </row>
    <row r="421" spans="1:12">
      <c r="C421" s="24"/>
      <c r="D421" s="31" t="s">
        <v>193</v>
      </c>
      <c r="H421" s="23">
        <f>B511</f>
        <v>1.8306230266686399E-3</v>
      </c>
    </row>
    <row r="422" spans="1:12">
      <c r="C422" s="24"/>
      <c r="D422" s="27" t="s">
        <v>276</v>
      </c>
      <c r="F422" s="24"/>
      <c r="H422" s="23">
        <f>B510</f>
        <v>2.2491688835017299E-4</v>
      </c>
    </row>
    <row r="423" spans="1:12">
      <c r="C423" s="24"/>
      <c r="D423" s="24"/>
    </row>
    <row r="424" spans="1:12" s="28" customFormat="1">
      <c r="A424" s="28" t="s">
        <v>277</v>
      </c>
      <c r="E424" s="28">
        <f>E60</f>
        <v>79.2</v>
      </c>
      <c r="F424" s="28">
        <f>E424*(365.25/7)</f>
        <v>4132.5428571428574</v>
      </c>
      <c r="H424" s="29"/>
      <c r="I424" s="28">
        <f>SUM(I403,I409,I412,I414,I418)</f>
        <v>0.46870682894697391</v>
      </c>
    </row>
    <row r="425" spans="1:12">
      <c r="F425" s="24"/>
    </row>
    <row r="426" spans="1:12" s="28" customFormat="1">
      <c r="A426" s="28" t="s">
        <v>278</v>
      </c>
      <c r="E426" s="28">
        <v>0</v>
      </c>
      <c r="F426" s="28">
        <f>E426*(365.25/7)</f>
        <v>0</v>
      </c>
      <c r="H426" s="29"/>
      <c r="I426" s="28">
        <f>0</f>
        <v>0</v>
      </c>
    </row>
    <row r="427" spans="1:12">
      <c r="F427" s="24"/>
    </row>
    <row r="428" spans="1:12" s="28" customFormat="1">
      <c r="A428" s="28" t="s">
        <v>279</v>
      </c>
      <c r="E428" s="28">
        <f>E3</f>
        <v>921.1</v>
      </c>
      <c r="F428" s="28">
        <f>E428*(365.25/7)</f>
        <v>48061.682142857149</v>
      </c>
      <c r="H428" s="29"/>
      <c r="I428" s="37">
        <f>SUM(I424,I400,I361,I346,I301,I289,I251,I234,I200,I154,I135,I122)</f>
        <v>19.678540141448014</v>
      </c>
    </row>
    <row r="431" spans="1:12" s="40" customFormat="1">
      <c r="A431" s="24" t="s">
        <v>280</v>
      </c>
      <c r="B431" s="24" t="s">
        <v>371</v>
      </c>
      <c r="C431" s="24" t="s">
        <v>296</v>
      </c>
      <c r="D431" s="19"/>
      <c r="E431" s="19"/>
      <c r="F431" s="19"/>
      <c r="G431" s="19"/>
      <c r="H431" s="23"/>
      <c r="I431" s="19"/>
      <c r="J431" s="19"/>
      <c r="K431" s="19"/>
      <c r="L431" s="19"/>
    </row>
    <row r="432" spans="1:12" s="40" customFormat="1">
      <c r="A432" s="24" t="s">
        <v>282</v>
      </c>
      <c r="B432" s="19">
        <f>I122</f>
        <v>6.3247511681752613</v>
      </c>
      <c r="C432" s="19">
        <v>6.2886743059876515</v>
      </c>
      <c r="D432" s="19"/>
      <c r="E432" s="19"/>
      <c r="F432" s="19"/>
      <c r="G432" s="19"/>
      <c r="H432" s="23"/>
      <c r="I432" s="19"/>
      <c r="J432" s="19"/>
      <c r="K432" s="19"/>
      <c r="L432" s="19"/>
    </row>
    <row r="433" spans="1:12" s="40" customFormat="1">
      <c r="A433" s="24" t="s">
        <v>283</v>
      </c>
      <c r="B433" s="19">
        <f>I135</f>
        <v>0.52866343955959105</v>
      </c>
      <c r="C433" s="19">
        <v>0.47695342000370855</v>
      </c>
      <c r="D433" s="19"/>
      <c r="E433" s="19"/>
      <c r="F433" s="19"/>
      <c r="G433" s="19"/>
      <c r="H433" s="23"/>
      <c r="I433" s="19"/>
      <c r="J433" s="19"/>
      <c r="K433" s="19"/>
      <c r="L433" s="19"/>
    </row>
    <row r="434" spans="1:12" s="40" customFormat="1">
      <c r="A434" s="24" t="s">
        <v>284</v>
      </c>
      <c r="B434" s="19">
        <f>I154</f>
        <v>0.4027591613379784</v>
      </c>
      <c r="C434" s="19">
        <v>1.0573878879794114</v>
      </c>
      <c r="D434" s="19"/>
      <c r="E434" s="19"/>
      <c r="F434" s="19"/>
      <c r="G434" s="19"/>
      <c r="H434" s="23"/>
      <c r="I434" s="19"/>
      <c r="J434" s="19"/>
      <c r="K434" s="19"/>
      <c r="L434" s="19"/>
    </row>
    <row r="435" spans="1:12" s="40" customFormat="1">
      <c r="A435" s="24" t="s">
        <v>285</v>
      </c>
      <c r="B435" s="19">
        <f>I200</f>
        <v>4.8151705231432551</v>
      </c>
      <c r="C435" s="19">
        <v>4.6912706630914327</v>
      </c>
      <c r="D435" s="19"/>
      <c r="E435" s="19"/>
      <c r="F435" s="19"/>
      <c r="G435" s="19"/>
      <c r="H435" s="23"/>
      <c r="I435" s="19"/>
      <c r="J435" s="19"/>
      <c r="K435" s="19"/>
      <c r="L435" s="19"/>
    </row>
    <row r="436" spans="1:12" s="40" customFormat="1">
      <c r="A436" s="24" t="s">
        <v>286</v>
      </c>
      <c r="B436" s="19">
        <f>I234</f>
        <v>0.55261801971388191</v>
      </c>
      <c r="C436" s="19">
        <v>0.76488209601336243</v>
      </c>
      <c r="D436" s="19"/>
      <c r="E436" s="19"/>
      <c r="F436" s="19"/>
      <c r="G436" s="19"/>
      <c r="H436" s="23"/>
      <c r="I436" s="19"/>
      <c r="J436" s="19"/>
      <c r="K436" s="19"/>
      <c r="L436" s="19"/>
    </row>
    <row r="437" spans="1:12" s="40" customFormat="1">
      <c r="A437" s="24" t="s">
        <v>287</v>
      </c>
      <c r="B437" s="19">
        <f>I251</f>
        <v>0.13781607414707878</v>
      </c>
      <c r="C437" s="19">
        <v>0.12964111787169974</v>
      </c>
      <c r="D437" s="19"/>
      <c r="E437" s="19"/>
      <c r="F437" s="19"/>
      <c r="G437" s="19"/>
      <c r="H437" s="23"/>
      <c r="I437" s="19"/>
      <c r="J437" s="19"/>
      <c r="K437" s="19"/>
      <c r="L437" s="19"/>
    </row>
    <row r="438" spans="1:12" s="40" customFormat="1">
      <c r="A438" s="24" t="s">
        <v>288</v>
      </c>
      <c r="B438" s="19">
        <f>I289</f>
        <v>5.030389670558189</v>
      </c>
      <c r="C438" s="19">
        <v>5.3098370841474249</v>
      </c>
      <c r="D438" s="19"/>
      <c r="E438" s="19"/>
      <c r="F438" s="24"/>
      <c r="G438" s="41"/>
      <c r="H438" s="23"/>
      <c r="I438" s="19"/>
      <c r="J438" s="19"/>
      <c r="K438" s="19"/>
      <c r="L438" s="19"/>
    </row>
    <row r="439" spans="1:12" s="40" customFormat="1">
      <c r="A439" s="24" t="s">
        <v>290</v>
      </c>
      <c r="B439" s="19">
        <f>I301</f>
        <v>8.9153923503150698E-2</v>
      </c>
      <c r="C439" s="19">
        <v>9.1876635640713952E-2</v>
      </c>
      <c r="D439" s="19"/>
      <c r="E439" s="19"/>
      <c r="F439" s="19"/>
      <c r="G439" s="19"/>
      <c r="H439" s="23"/>
      <c r="I439" s="19"/>
      <c r="J439" s="19"/>
      <c r="K439" s="19"/>
      <c r="L439" s="19"/>
    </row>
    <row r="440" spans="1:12" s="40" customFormat="1">
      <c r="A440" s="24" t="s">
        <v>291</v>
      </c>
      <c r="B440" s="40">
        <f>I346</f>
        <v>1.0345350052616074</v>
      </c>
      <c r="C440" s="19">
        <v>0.96542231057705852</v>
      </c>
      <c r="D440" s="19"/>
      <c r="E440" s="19"/>
      <c r="F440" s="19"/>
      <c r="G440" s="19"/>
      <c r="H440" s="23"/>
      <c r="I440" s="19"/>
      <c r="J440" s="19"/>
      <c r="K440" s="19"/>
      <c r="L440" s="19"/>
    </row>
    <row r="441" spans="1:12" s="40" customFormat="1">
      <c r="A441" s="24" t="s">
        <v>292</v>
      </c>
      <c r="B441" s="40">
        <f>I361</f>
        <v>0</v>
      </c>
      <c r="C441" s="19">
        <v>0</v>
      </c>
      <c r="D441" s="19"/>
      <c r="E441" s="19"/>
      <c r="F441" s="19"/>
      <c r="G441" s="19"/>
      <c r="H441" s="23"/>
      <c r="I441" s="19"/>
      <c r="J441" s="19"/>
      <c r="K441" s="19"/>
      <c r="L441" s="19"/>
    </row>
    <row r="442" spans="1:12" s="40" customFormat="1">
      <c r="A442" s="24" t="s">
        <v>293</v>
      </c>
      <c r="B442" s="19">
        <f>I400</f>
        <v>0.29397632710104604</v>
      </c>
      <c r="C442" s="19">
        <v>0.33607349339647852</v>
      </c>
      <c r="D442" s="19"/>
      <c r="E442" s="19"/>
      <c r="F442" s="19"/>
      <c r="G442" s="19"/>
      <c r="H442" s="23"/>
      <c r="I442" s="19"/>
      <c r="J442" s="19"/>
      <c r="K442" s="19"/>
      <c r="L442" s="19"/>
    </row>
    <row r="443" spans="1:12" s="40" customFormat="1">
      <c r="A443" s="24" t="s">
        <v>294</v>
      </c>
      <c r="B443" s="19">
        <f>I424</f>
        <v>0.46870682894697391</v>
      </c>
      <c r="C443" s="19">
        <v>0.44752421922903396</v>
      </c>
      <c r="D443" s="19"/>
      <c r="E443" s="19"/>
      <c r="F443" s="19"/>
      <c r="G443" s="19"/>
      <c r="H443" s="23"/>
      <c r="I443" s="19"/>
      <c r="J443" s="19"/>
      <c r="K443" s="19"/>
      <c r="L443" s="19"/>
    </row>
    <row r="444" spans="1:12" s="40" customFormat="1">
      <c r="A444" s="24" t="s">
        <v>295</v>
      </c>
      <c r="B444" s="24">
        <f>SUM(B432:B443)</f>
        <v>19.678540141448014</v>
      </c>
      <c r="C444" s="24">
        <v>20.559543233937976</v>
      </c>
      <c r="D444" s="19"/>
      <c r="E444" s="19"/>
      <c r="F444" s="19"/>
      <c r="G444" s="19"/>
      <c r="H444" s="23"/>
      <c r="I444" s="19"/>
      <c r="J444" s="19"/>
      <c r="K444" s="19"/>
      <c r="L444" s="19"/>
    </row>
    <row r="450" spans="1:2">
      <c r="A450" s="42" t="s">
        <v>317</v>
      </c>
      <c r="B450" s="41"/>
    </row>
    <row r="451" spans="1:2">
      <c r="A451" s="42" t="s">
        <v>318</v>
      </c>
      <c r="B451" s="41" t="s">
        <v>319</v>
      </c>
    </row>
    <row r="452" spans="1:2" ht="15">
      <c r="A452" s="43" t="s">
        <v>81</v>
      </c>
      <c r="B452" s="90">
        <v>2.09658137894879E-3</v>
      </c>
    </row>
    <row r="453" spans="1:2" ht="15">
      <c r="A453" s="43" t="s">
        <v>85</v>
      </c>
      <c r="B453" s="91">
        <v>3.4850447505856098E-3</v>
      </c>
    </row>
    <row r="454" spans="1:2" ht="15">
      <c r="A454" s="43" t="s">
        <v>93</v>
      </c>
      <c r="B454" s="91">
        <v>2.9799597648393701E-3</v>
      </c>
    </row>
    <row r="455" spans="1:2" ht="15">
      <c r="A455" s="43" t="s">
        <v>86</v>
      </c>
      <c r="B455" s="91">
        <v>4.2646215314859999E-4</v>
      </c>
    </row>
    <row r="456" spans="1:2" ht="15">
      <c r="A456" s="43" t="s">
        <v>320</v>
      </c>
      <c r="B456" s="91">
        <v>3.16221760814616E-4</v>
      </c>
    </row>
    <row r="457" spans="1:2" ht="15">
      <c r="A457" s="43" t="s">
        <v>89</v>
      </c>
      <c r="B457" s="91">
        <v>6.0573063602221001E-4</v>
      </c>
    </row>
    <row r="458" spans="1:2" ht="15">
      <c r="A458" s="43" t="s">
        <v>321</v>
      </c>
      <c r="B458" s="91">
        <v>3.5003863958942E-4</v>
      </c>
    </row>
    <row r="459" spans="1:2" ht="15">
      <c r="A459" s="43" t="s">
        <v>152</v>
      </c>
      <c r="B459" s="91">
        <v>2.8212241306802699E-4</v>
      </c>
    </row>
    <row r="460" spans="1:2" ht="15">
      <c r="A460" s="43" t="s">
        <v>322</v>
      </c>
      <c r="B460" s="91">
        <v>1.6379629463826999E-4</v>
      </c>
    </row>
    <row r="461" spans="1:2" ht="15">
      <c r="A461" s="43" t="s">
        <v>323</v>
      </c>
      <c r="B461" s="91">
        <v>3.04128858030873E-4</v>
      </c>
    </row>
    <row r="462" spans="1:2" ht="15">
      <c r="A462" s="43" t="s">
        <v>324</v>
      </c>
      <c r="B462" s="91">
        <v>2.1426823891906201E-4</v>
      </c>
    </row>
    <row r="463" spans="1:2" ht="15">
      <c r="A463" s="43" t="s">
        <v>87</v>
      </c>
      <c r="B463" s="91">
        <v>2.5044528042333499E-3</v>
      </c>
    </row>
    <row r="464" spans="1:2" ht="15">
      <c r="A464" s="43" t="s">
        <v>90</v>
      </c>
      <c r="B464" s="91">
        <v>3.7284776082494302E-4</v>
      </c>
    </row>
    <row r="465" spans="1:2" ht="15">
      <c r="A465" s="43" t="s">
        <v>94</v>
      </c>
      <c r="B465" s="91">
        <v>1.7835862330489701E-3</v>
      </c>
    </row>
    <row r="466" spans="1:2" ht="15">
      <c r="A466" s="43" t="s">
        <v>82</v>
      </c>
      <c r="B466" s="91">
        <v>4.00513731321467E-4</v>
      </c>
    </row>
    <row r="467" spans="1:2" ht="15">
      <c r="A467" s="43" t="s">
        <v>101</v>
      </c>
      <c r="B467" s="91">
        <v>3.0795779023961499E-4</v>
      </c>
    </row>
    <row r="468" spans="1:2" ht="15">
      <c r="A468" s="43" t="s">
        <v>125</v>
      </c>
      <c r="B468" s="91">
        <v>2.5698777452277098E-4</v>
      </c>
    </row>
    <row r="469" spans="1:2" ht="15">
      <c r="A469" s="43" t="s">
        <v>126</v>
      </c>
      <c r="B469" s="91">
        <v>2.3781103369882801E-4</v>
      </c>
    </row>
    <row r="470" spans="1:2" ht="15">
      <c r="A470" s="43" t="s">
        <v>134</v>
      </c>
      <c r="B470" s="91">
        <v>2.8510464047079402E-4</v>
      </c>
    </row>
    <row r="471" spans="1:2" ht="15">
      <c r="A471" s="43" t="s">
        <v>234</v>
      </c>
      <c r="B471" s="91">
        <v>4.2429469718917702E-4</v>
      </c>
    </row>
    <row r="472" spans="1:2" ht="15">
      <c r="A472" s="43" t="s">
        <v>325</v>
      </c>
      <c r="B472" s="91">
        <v>2.3537496975131701E-4</v>
      </c>
    </row>
    <row r="473" spans="1:2" ht="15">
      <c r="A473" s="43" t="s">
        <v>154</v>
      </c>
      <c r="B473" s="91">
        <v>2.2101685648552401E-4</v>
      </c>
    </row>
    <row r="474" spans="1:2" ht="15">
      <c r="A474" s="43" t="s">
        <v>326</v>
      </c>
      <c r="B474" s="91">
        <v>1.30914005197196E-3</v>
      </c>
    </row>
    <row r="475" spans="1:2" ht="15">
      <c r="A475" s="43" t="s">
        <v>219</v>
      </c>
      <c r="B475" s="91">
        <v>4.5210121164281699E-4</v>
      </c>
    </row>
    <row r="476" spans="1:2" ht="15">
      <c r="A476" s="43" t="s">
        <v>173</v>
      </c>
      <c r="B476" s="91">
        <v>1.8093957755303699E-4</v>
      </c>
    </row>
    <row r="477" spans="1:2" ht="15">
      <c r="A477" s="43" t="s">
        <v>327</v>
      </c>
      <c r="B477" s="91">
        <v>2.0134941272049499E-4</v>
      </c>
    </row>
    <row r="478" spans="1:2" ht="15">
      <c r="A478" s="43" t="s">
        <v>133</v>
      </c>
      <c r="B478" s="91">
        <v>8.8192919598841597E-4</v>
      </c>
    </row>
    <row r="479" spans="1:2" ht="15">
      <c r="A479" s="43" t="s">
        <v>132</v>
      </c>
      <c r="B479" s="91">
        <v>1.4906108433209899E-3</v>
      </c>
    </row>
    <row r="480" spans="1:2" ht="15">
      <c r="A480" s="43" t="s">
        <v>328</v>
      </c>
      <c r="B480" s="91">
        <v>3.0278544086953703E-4</v>
      </c>
    </row>
    <row r="481" spans="1:2" ht="15">
      <c r="A481" s="43" t="s">
        <v>190</v>
      </c>
      <c r="B481" s="91">
        <v>1.3813185493773399E-4</v>
      </c>
    </row>
    <row r="482" spans="1:2" ht="15">
      <c r="A482" s="43" t="s">
        <v>165</v>
      </c>
      <c r="B482" s="91">
        <v>1.86179289206548E-4</v>
      </c>
    </row>
    <row r="483" spans="1:2" ht="15">
      <c r="A483" s="43" t="s">
        <v>329</v>
      </c>
      <c r="B483" s="91">
        <v>1.8017414594200101E-4</v>
      </c>
    </row>
    <row r="484" spans="1:2" ht="15">
      <c r="A484" s="43" t="s">
        <v>160</v>
      </c>
      <c r="B484" s="91">
        <v>2.2020865411952401E-4</v>
      </c>
    </row>
    <row r="485" spans="1:2" ht="15">
      <c r="A485" s="43" t="s">
        <v>169</v>
      </c>
      <c r="B485" s="91">
        <v>1.7500427887998099E-4</v>
      </c>
    </row>
    <row r="486" spans="1:2" ht="15">
      <c r="A486" s="43" t="s">
        <v>330</v>
      </c>
      <c r="B486" s="91">
        <v>1.8557883342110301E-3</v>
      </c>
    </row>
    <row r="487" spans="1:2" ht="15">
      <c r="A487" s="43" t="s">
        <v>331</v>
      </c>
      <c r="B487" s="91">
        <v>4.6957452757937602E-4</v>
      </c>
    </row>
    <row r="488" spans="1:2" ht="15">
      <c r="A488" s="43" t="s">
        <v>150</v>
      </c>
      <c r="B488" s="91">
        <v>7.1131771111942403E-4</v>
      </c>
    </row>
    <row r="489" spans="1:2" ht="15">
      <c r="A489" s="43" t="s">
        <v>140</v>
      </c>
      <c r="B489" s="91">
        <v>1.3332638599674901E-4</v>
      </c>
    </row>
    <row r="490" spans="1:2" ht="15">
      <c r="A490" s="43" t="s">
        <v>332</v>
      </c>
      <c r="B490" s="91">
        <v>1.0116936822471401E-4</v>
      </c>
    </row>
    <row r="491" spans="1:2" ht="15">
      <c r="A491" s="43" t="s">
        <v>142</v>
      </c>
      <c r="B491" s="91">
        <v>1.7607081978696001E-4</v>
      </c>
    </row>
    <row r="492" spans="1:2" ht="15">
      <c r="A492" s="43" t="s">
        <v>333</v>
      </c>
      <c r="B492" s="91">
        <v>1.9291367456093599E-4</v>
      </c>
    </row>
    <row r="493" spans="1:2" ht="15">
      <c r="A493" s="43" t="s">
        <v>334</v>
      </c>
      <c r="B493" s="91">
        <v>2.46015738968244E-4</v>
      </c>
    </row>
    <row r="494" spans="1:2" ht="15">
      <c r="A494" s="43" t="s">
        <v>335</v>
      </c>
      <c r="B494" s="91">
        <v>2.29829646255223E-4</v>
      </c>
    </row>
    <row r="495" spans="1:2" ht="15">
      <c r="A495" s="43" t="s">
        <v>336</v>
      </c>
      <c r="B495" s="91">
        <v>1.62547995106097E-4</v>
      </c>
    </row>
    <row r="496" spans="1:2" ht="15">
      <c r="A496" s="43" t="s">
        <v>337</v>
      </c>
      <c r="B496" s="91">
        <v>2.7071423837634701E-4</v>
      </c>
    </row>
    <row r="497" spans="1:2" ht="15">
      <c r="A497" s="43" t="s">
        <v>338</v>
      </c>
      <c r="B497" s="91">
        <v>1.2407575891945901E-4</v>
      </c>
    </row>
    <row r="498" spans="1:2" ht="15">
      <c r="A498" s="43" t="s">
        <v>339</v>
      </c>
      <c r="B498" s="91">
        <v>1.2931837656743301E-4</v>
      </c>
    </row>
    <row r="499" spans="1:2" ht="15">
      <c r="A499" s="43" t="s">
        <v>340</v>
      </c>
      <c r="B499" s="91">
        <v>3.09303029126747E-4</v>
      </c>
    </row>
    <row r="500" spans="1:2" ht="15">
      <c r="A500" s="43" t="s">
        <v>341</v>
      </c>
      <c r="B500" s="91">
        <v>1.62564390405725E-4</v>
      </c>
    </row>
    <row r="501" spans="1:2" ht="15">
      <c r="A501" s="43" t="s">
        <v>342</v>
      </c>
      <c r="B501" s="92">
        <v>7.8670160806019004E-5</v>
      </c>
    </row>
    <row r="502" spans="1:2" ht="15">
      <c r="A502" s="43" t="s">
        <v>343</v>
      </c>
      <c r="B502" s="91">
        <v>1.17793071161874E-4</v>
      </c>
    </row>
    <row r="503" spans="1:2" ht="15">
      <c r="A503" s="43" t="s">
        <v>344</v>
      </c>
      <c r="B503" s="91">
        <v>2.27005718216138E-4</v>
      </c>
    </row>
    <row r="504" spans="1:2" ht="15">
      <c r="A504" s="43" t="s">
        <v>345</v>
      </c>
      <c r="B504" s="91">
        <v>1.8818123862125E-4</v>
      </c>
    </row>
    <row r="505" spans="1:2" ht="15">
      <c r="A505" s="43" t="s">
        <v>346</v>
      </c>
      <c r="B505" s="91">
        <v>1.2076781190005101E-4</v>
      </c>
    </row>
    <row r="506" spans="1:2" ht="15">
      <c r="A506" s="43" t="s">
        <v>347</v>
      </c>
      <c r="B506" s="91">
        <v>1.32832562396352E-4</v>
      </c>
    </row>
    <row r="507" spans="1:2" ht="15">
      <c r="A507" s="43" t="s">
        <v>348</v>
      </c>
      <c r="B507" s="91">
        <v>1.05678258238894E-4</v>
      </c>
    </row>
    <row r="508" spans="1:2" ht="15">
      <c r="A508" s="43" t="s">
        <v>349</v>
      </c>
      <c r="B508" s="91">
        <v>1.4974191786024601E-4</v>
      </c>
    </row>
    <row r="509" spans="1:2" ht="15">
      <c r="A509" s="43" t="s">
        <v>235</v>
      </c>
      <c r="B509" s="91">
        <v>2.0087820690045899E-4</v>
      </c>
    </row>
    <row r="510" spans="1:2" ht="15">
      <c r="A510" s="43" t="s">
        <v>276</v>
      </c>
      <c r="B510" s="91">
        <v>2.2491688835017299E-4</v>
      </c>
    </row>
    <row r="511" spans="1:2" ht="15">
      <c r="A511" s="43" t="s">
        <v>193</v>
      </c>
      <c r="B511" s="91">
        <v>1.8306230266686399E-3</v>
      </c>
    </row>
    <row r="512" spans="1:2" ht="15">
      <c r="A512" s="43" t="s">
        <v>199</v>
      </c>
      <c r="B512" s="91">
        <v>1.6680799960183501E-3</v>
      </c>
    </row>
    <row r="513" spans="1:2" ht="15">
      <c r="A513" s="43" t="s">
        <v>205</v>
      </c>
      <c r="B513" s="91">
        <v>5.3891618042085205E-4</v>
      </c>
    </row>
    <row r="514" spans="1:2" ht="15">
      <c r="A514" s="43" t="s">
        <v>202</v>
      </c>
      <c r="B514" s="91">
        <v>8.3159559526369898E-4</v>
      </c>
    </row>
    <row r="515" spans="1:2" ht="15">
      <c r="A515" s="43" t="s">
        <v>209</v>
      </c>
      <c r="B515" s="91">
        <v>2.26035207111457E-4</v>
      </c>
    </row>
    <row r="516" spans="1:2" ht="15">
      <c r="A516" s="43" t="s">
        <v>197</v>
      </c>
      <c r="B516" s="91">
        <v>2.3167452901759201E-4</v>
      </c>
    </row>
    <row r="517" spans="1:2" ht="15">
      <c r="A517" s="43" t="s">
        <v>350</v>
      </c>
      <c r="B517" s="91">
        <v>1.80454518887764E-4</v>
      </c>
    </row>
    <row r="518" spans="1:2" ht="15">
      <c r="A518" s="43" t="s">
        <v>351</v>
      </c>
      <c r="B518" s="91">
        <v>2.3157387235891999E-4</v>
      </c>
    </row>
    <row r="519" spans="1:2" ht="15">
      <c r="A519" s="43" t="s">
        <v>352</v>
      </c>
      <c r="B519" s="92">
        <v>8.7320379796792293E-5</v>
      </c>
    </row>
    <row r="520" spans="1:2" ht="15">
      <c r="A520" s="43" t="s">
        <v>353</v>
      </c>
      <c r="B520" s="92">
        <v>7.0953489403808898E-5</v>
      </c>
    </row>
    <row r="521" spans="1:2" ht="15">
      <c r="A521" s="43" t="s">
        <v>354</v>
      </c>
      <c r="B521" s="92">
        <v>4.4616305779983597E-5</v>
      </c>
    </row>
    <row r="522" spans="1:2" ht="15">
      <c r="A522" s="43" t="s">
        <v>355</v>
      </c>
      <c r="B522" s="92">
        <v>4.9210417362855903E-5</v>
      </c>
    </row>
    <row r="523" spans="1:2" ht="15">
      <c r="A523" s="43" t="s">
        <v>356</v>
      </c>
      <c r="B523" s="92">
        <v>3.8552738919501202E-5</v>
      </c>
    </row>
    <row r="524" spans="1:2" ht="15">
      <c r="A524" s="43" t="s">
        <v>253</v>
      </c>
      <c r="B524" s="92">
        <v>3.9600548710655201E-5</v>
      </c>
    </row>
    <row r="525" spans="1:2" ht="15">
      <c r="A525" s="43" t="s">
        <v>260</v>
      </c>
      <c r="B525" s="92">
        <v>4.1325676819056998E-5</v>
      </c>
    </row>
    <row r="526" spans="1:2" ht="15">
      <c r="A526" s="43" t="s">
        <v>357</v>
      </c>
      <c r="B526" s="92">
        <v>9.7014250865267798E-5</v>
      </c>
    </row>
    <row r="527" spans="1:2" ht="15">
      <c r="A527" s="43" t="s">
        <v>358</v>
      </c>
      <c r="B527" s="92">
        <v>5.0835037406928897E-5</v>
      </c>
    </row>
    <row r="528" spans="1:2" ht="15">
      <c r="A528" s="43" t="s">
        <v>167</v>
      </c>
      <c r="B528" s="92">
        <v>8.1150172821881203E-5</v>
      </c>
    </row>
    <row r="529" spans="1:2" ht="15">
      <c r="A529" s="43" t="s">
        <v>128</v>
      </c>
      <c r="B529" s="92">
        <v>7.7595885697333093E-5</v>
      </c>
    </row>
    <row r="530" spans="1:2" ht="15">
      <c r="A530" s="43" t="s">
        <v>359</v>
      </c>
      <c r="B530" s="91">
        <v>1.4048433605424299E-4</v>
      </c>
    </row>
    <row r="531" spans="1:2" ht="15">
      <c r="A531" s="43" t="s">
        <v>268</v>
      </c>
      <c r="B531" s="91">
        <v>1.15280506405685E-4</v>
      </c>
    </row>
    <row r="532" spans="1:2" ht="15">
      <c r="A532" s="43" t="s">
        <v>156</v>
      </c>
      <c r="B532" s="92">
        <v>5.74745177725748E-5</v>
      </c>
    </row>
    <row r="533" spans="1:2" ht="15">
      <c r="A533" s="43" t="s">
        <v>360</v>
      </c>
      <c r="B533" s="92">
        <v>9.8779584011200101E-5</v>
      </c>
    </row>
    <row r="534" spans="1:2" ht="15">
      <c r="A534" s="43" t="s">
        <v>361</v>
      </c>
      <c r="B534" s="92">
        <v>3.8801948302030302E-5</v>
      </c>
    </row>
    <row r="535" spans="1:2" ht="15">
      <c r="A535" s="43" t="s">
        <v>362</v>
      </c>
      <c r="B535" s="92">
        <v>8.8833822320444805E-5</v>
      </c>
    </row>
    <row r="536" spans="1:2" ht="15">
      <c r="A536" s="43" t="s">
        <v>226</v>
      </c>
      <c r="B536" s="92">
        <v>7.6993455318596804E-5</v>
      </c>
    </row>
    <row r="537" spans="1:2" ht="15">
      <c r="A537" s="43" t="s">
        <v>363</v>
      </c>
      <c r="B537" s="92">
        <v>5.8997807376200297E-5</v>
      </c>
    </row>
    <row r="538" spans="1:2" ht="15">
      <c r="A538" s="43" t="s">
        <v>364</v>
      </c>
      <c r="B538" s="91">
        <v>1.07390774204486E-4</v>
      </c>
    </row>
    <row r="539" spans="1:2" ht="15">
      <c r="A539" s="43" t="s">
        <v>365</v>
      </c>
      <c r="B539" s="92">
        <v>7.0315164320285304E-5</v>
      </c>
    </row>
    <row r="540" spans="1:2" ht="15">
      <c r="A540" s="43" t="s">
        <v>146</v>
      </c>
      <c r="B540" s="91">
        <v>1.07134259040347E-4</v>
      </c>
    </row>
    <row r="541" spans="1:2" ht="15">
      <c r="A541" s="43" t="s">
        <v>144</v>
      </c>
      <c r="B541" s="91">
        <v>1.5141898909884401E-4</v>
      </c>
    </row>
    <row r="542" spans="1:2" ht="15">
      <c r="A542" s="43" t="s">
        <v>275</v>
      </c>
      <c r="B542" s="92">
        <v>7.9545032703964901E-5</v>
      </c>
    </row>
    <row r="543" spans="1:2" ht="15">
      <c r="A543" s="43" t="s">
        <v>366</v>
      </c>
      <c r="B543" s="91">
        <v>1.15802135441583E-4</v>
      </c>
    </row>
    <row r="544" spans="1:2" ht="15">
      <c r="A544" s="43" t="s">
        <v>367</v>
      </c>
      <c r="B544" s="92">
        <v>6.1915790017663693E-5</v>
      </c>
    </row>
    <row r="545" spans="1:2" ht="15">
      <c r="A545" s="43" t="s">
        <v>238</v>
      </c>
      <c r="B545" s="92">
        <v>5.0201254900354902E-5</v>
      </c>
    </row>
    <row r="546" spans="1:2" ht="15">
      <c r="A546" s="43" t="s">
        <v>240</v>
      </c>
      <c r="B546" s="92">
        <v>6.5532644314399599E-5</v>
      </c>
    </row>
    <row r="547" spans="1:2" ht="15">
      <c r="A547" s="43" t="s">
        <v>242</v>
      </c>
      <c r="B547" s="91">
        <v>1.1039136985490801E-4</v>
      </c>
    </row>
    <row r="548" spans="1:2" ht="15">
      <c r="A548" s="43" t="s">
        <v>244</v>
      </c>
      <c r="B548" s="91">
        <v>1.0301268784132101E-4</v>
      </c>
    </row>
    <row r="549" spans="1:2" ht="15">
      <c r="A549" s="43" t="s">
        <v>184</v>
      </c>
      <c r="B549" s="92">
        <v>9.0255901394909502E-5</v>
      </c>
    </row>
    <row r="550" spans="1:2" ht="15">
      <c r="A550" s="43" t="s">
        <v>183</v>
      </c>
      <c r="B550" s="92">
        <v>5.1222445237656699E-5</v>
      </c>
    </row>
    <row r="551" spans="1:2" ht="15">
      <c r="A551" s="43" t="s">
        <v>368</v>
      </c>
      <c r="B551" s="92">
        <v>8.3530743180620405E-5</v>
      </c>
    </row>
    <row r="552" spans="1:2" ht="15">
      <c r="A552" s="43" t="s">
        <v>224</v>
      </c>
      <c r="B552" s="92">
        <v>7.83164098367817E-5</v>
      </c>
    </row>
    <row r="553" spans="1:2" ht="15">
      <c r="A553" s="43" t="s">
        <v>222</v>
      </c>
      <c r="B553" s="91">
        <v>1.49002041970008E-4</v>
      </c>
    </row>
    <row r="554" spans="1:2" ht="15">
      <c r="A554" s="43" t="s">
        <v>228</v>
      </c>
      <c r="B554" s="92">
        <v>5.3163499302144998E-5</v>
      </c>
    </row>
    <row r="555" spans="1:2" ht="15">
      <c r="A555" s="43" t="s">
        <v>139</v>
      </c>
      <c r="B555" s="91">
        <v>1.06648610536075E-4</v>
      </c>
    </row>
    <row r="556" spans="1:2" ht="15">
      <c r="A556" s="43" t="s">
        <v>175</v>
      </c>
      <c r="B556" s="92">
        <v>6.2867688959137197E-5</v>
      </c>
    </row>
    <row r="557" spans="1:2" ht="15">
      <c r="A557" s="43" t="s">
        <v>369</v>
      </c>
      <c r="B557" s="93">
        <v>9.8460629364659905E-5</v>
      </c>
    </row>
  </sheetData>
  <mergeCells count="28"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legacyDrawing r:id="rId7"/>
</worksheet>
</file>

<file path=xl/worksheets/sheet6.xml><?xml version="1.0" encoding="utf-8"?>
<worksheet xmlns="http://schemas.openxmlformats.org/spreadsheetml/2006/main" xmlns:r="http://schemas.openxmlformats.org/officeDocument/2006/relationships">
  <dimension ref="A1:Q73"/>
  <sheetViews>
    <sheetView showGridLines="0" topLeftCell="A14" workbookViewId="0">
      <selection activeCell="L7" sqref="L7:P7"/>
    </sheetView>
  </sheetViews>
  <sheetFormatPr defaultRowHeight="12.75"/>
  <cols>
    <col min="1" max="3" width="27.42578125" style="4" customWidth="1"/>
    <col min="4" max="4" width="2.42578125" style="4" customWidth="1"/>
    <col min="5" max="16384" width="9.140625" style="4"/>
  </cols>
  <sheetData>
    <row r="1" spans="1:17" hidden="1">
      <c r="A1" s="14" t="e">
        <f ca="1">DotStatQuery(B1)</f>
        <v>#NAME?</v>
      </c>
      <c r="B1" s="14" t="s">
        <v>310</v>
      </c>
    </row>
    <row r="2" spans="1:17" ht="34.5">
      <c r="A2" s="13" t="s">
        <v>309</v>
      </c>
    </row>
    <row r="3" spans="1:17" ht="31.5">
      <c r="A3" s="78" t="s">
        <v>308</v>
      </c>
      <c r="B3" s="79"/>
      <c r="C3" s="79"/>
      <c r="D3" s="80"/>
      <c r="E3" s="12" t="s">
        <v>307</v>
      </c>
      <c r="F3" s="12" t="s">
        <v>306</v>
      </c>
      <c r="G3" s="12" t="s">
        <v>305</v>
      </c>
      <c r="H3" s="12" t="s">
        <v>304</v>
      </c>
      <c r="I3" s="12" t="s">
        <v>303</v>
      </c>
    </row>
    <row r="4" spans="1:17">
      <c r="A4" s="78" t="s">
        <v>302</v>
      </c>
      <c r="B4" s="79"/>
      <c r="C4" s="79"/>
      <c r="D4" s="80"/>
      <c r="E4" s="81" t="s">
        <v>301</v>
      </c>
      <c r="F4" s="82"/>
      <c r="G4" s="82"/>
      <c r="H4" s="82"/>
      <c r="I4" s="83"/>
    </row>
    <row r="5" spans="1:17">
      <c r="A5" s="84" t="s">
        <v>0</v>
      </c>
      <c r="B5" s="85"/>
      <c r="C5" s="85"/>
      <c r="D5" s="86"/>
      <c r="E5" s="87" t="s">
        <v>1</v>
      </c>
      <c r="F5" s="88"/>
      <c r="G5" s="88"/>
      <c r="H5" s="88"/>
      <c r="I5" s="89"/>
    </row>
    <row r="6" spans="1:17" ht="13.5">
      <c r="A6" s="71" t="s">
        <v>2</v>
      </c>
      <c r="B6" s="72"/>
      <c r="C6" s="73"/>
      <c r="D6" s="9" t="s">
        <v>3</v>
      </c>
      <c r="E6" s="9" t="s">
        <v>3</v>
      </c>
      <c r="F6" s="9" t="s">
        <v>3</v>
      </c>
      <c r="G6" s="9" t="s">
        <v>3</v>
      </c>
      <c r="H6" s="9" t="s">
        <v>3</v>
      </c>
      <c r="I6" s="9" t="s">
        <v>3</v>
      </c>
    </row>
    <row r="7" spans="1:17" ht="13.5">
      <c r="A7" s="69" t="s">
        <v>4</v>
      </c>
      <c r="B7" s="74"/>
      <c r="C7" s="70"/>
      <c r="D7" s="9" t="s">
        <v>3</v>
      </c>
      <c r="E7" s="10">
        <v>1057.3</v>
      </c>
      <c r="F7" s="10">
        <v>1082.2</v>
      </c>
      <c r="G7" s="10">
        <v>828</v>
      </c>
      <c r="H7" s="10">
        <v>941.6</v>
      </c>
      <c r="I7" s="10">
        <v>921.1</v>
      </c>
      <c r="L7" s="4">
        <f>E7*(365.25/7)</f>
        <v>55168.403571428571</v>
      </c>
      <c r="M7" s="4">
        <f t="shared" ref="M7:Q7" si="0">F7*(365.25/7)</f>
        <v>56467.65</v>
      </c>
      <c r="N7" s="4">
        <f t="shared" si="0"/>
        <v>43203.857142857145</v>
      </c>
      <c r="O7" s="4">
        <f t="shared" si="0"/>
        <v>49131.342857142859</v>
      </c>
      <c r="P7" s="4">
        <f>I7*(365.25/7)</f>
        <v>48061.682142857149</v>
      </c>
      <c r="Q7" s="4">
        <f t="shared" si="0"/>
        <v>0</v>
      </c>
    </row>
    <row r="8" spans="1:17" ht="13.5">
      <c r="A8" s="75" t="s">
        <v>4</v>
      </c>
      <c r="B8" s="67" t="s">
        <v>5</v>
      </c>
      <c r="C8" s="68"/>
      <c r="D8" s="9" t="s">
        <v>3</v>
      </c>
      <c r="E8" s="8">
        <v>184.2</v>
      </c>
      <c r="F8" s="8">
        <v>178.8</v>
      </c>
      <c r="G8" s="8">
        <v>140.80000000000001</v>
      </c>
      <c r="H8" s="8">
        <v>160</v>
      </c>
      <c r="I8" s="8">
        <v>158.5</v>
      </c>
    </row>
    <row r="9" spans="1:17" ht="13.5">
      <c r="A9" s="76"/>
      <c r="B9" s="64" t="s">
        <v>5</v>
      </c>
      <c r="C9" s="11" t="s">
        <v>6</v>
      </c>
      <c r="D9" s="9" t="s">
        <v>3</v>
      </c>
      <c r="E9" s="10">
        <v>20</v>
      </c>
      <c r="F9" s="10">
        <v>19.3</v>
      </c>
      <c r="G9" s="10">
        <v>16.100000000000001</v>
      </c>
      <c r="H9" s="10">
        <v>20</v>
      </c>
      <c r="I9" s="10">
        <v>19.8</v>
      </c>
    </row>
    <row r="10" spans="1:17" ht="13.5">
      <c r="A10" s="76"/>
      <c r="B10" s="65"/>
      <c r="C10" s="11" t="s">
        <v>7</v>
      </c>
      <c r="D10" s="9" t="s">
        <v>3</v>
      </c>
      <c r="E10" s="8">
        <v>25.4</v>
      </c>
      <c r="F10" s="8">
        <v>23.4</v>
      </c>
      <c r="G10" s="8">
        <v>21.4</v>
      </c>
      <c r="H10" s="8">
        <v>23.7</v>
      </c>
      <c r="I10" s="8">
        <v>25.1</v>
      </c>
    </row>
    <row r="11" spans="1:17" ht="13.5">
      <c r="A11" s="76"/>
      <c r="B11" s="65"/>
      <c r="C11" s="11" t="s">
        <v>8</v>
      </c>
      <c r="D11" s="9" t="s">
        <v>3</v>
      </c>
      <c r="E11" s="10">
        <v>83.9</v>
      </c>
      <c r="F11" s="10">
        <v>78.8</v>
      </c>
      <c r="G11" s="10">
        <v>67.3</v>
      </c>
      <c r="H11" s="10">
        <v>69.099999999999994</v>
      </c>
      <c r="I11" s="10">
        <v>69.400000000000006</v>
      </c>
    </row>
    <row r="12" spans="1:17" ht="13.5">
      <c r="A12" s="76"/>
      <c r="B12" s="65"/>
      <c r="C12" s="11" t="s">
        <v>9</v>
      </c>
      <c r="D12" s="9" t="s">
        <v>3</v>
      </c>
      <c r="E12" s="8">
        <v>8.5</v>
      </c>
      <c r="F12" s="8">
        <v>8.6</v>
      </c>
      <c r="G12" s="8">
        <v>7.9</v>
      </c>
      <c r="H12" s="8">
        <v>8.6999999999999993</v>
      </c>
      <c r="I12" s="8">
        <v>8.9</v>
      </c>
    </row>
    <row r="13" spans="1:17" ht="21">
      <c r="A13" s="76"/>
      <c r="B13" s="66"/>
      <c r="C13" s="11" t="s">
        <v>10</v>
      </c>
      <c r="D13" s="9" t="s">
        <v>3</v>
      </c>
      <c r="E13" s="10">
        <v>46.5</v>
      </c>
      <c r="F13" s="10">
        <v>48.7</v>
      </c>
      <c r="G13" s="10">
        <v>28.1</v>
      </c>
      <c r="H13" s="10">
        <v>38.5</v>
      </c>
      <c r="I13" s="10">
        <v>35.200000000000003</v>
      </c>
    </row>
    <row r="14" spans="1:17" ht="13.5">
      <c r="A14" s="76"/>
      <c r="B14" s="67" t="s">
        <v>11</v>
      </c>
      <c r="C14" s="68"/>
      <c r="D14" s="9" t="s">
        <v>3</v>
      </c>
      <c r="E14" s="8">
        <v>26.9</v>
      </c>
      <c r="F14" s="8">
        <v>32.700000000000003</v>
      </c>
      <c r="G14" s="8">
        <v>22.1</v>
      </c>
      <c r="H14" s="8">
        <v>31.3</v>
      </c>
      <c r="I14" s="8">
        <v>32.9</v>
      </c>
    </row>
    <row r="15" spans="1:17" ht="13.5">
      <c r="A15" s="76"/>
      <c r="B15" s="64" t="s">
        <v>11</v>
      </c>
      <c r="C15" s="11" t="s">
        <v>12</v>
      </c>
      <c r="D15" s="9" t="s">
        <v>3</v>
      </c>
      <c r="E15" s="10">
        <v>18.2</v>
      </c>
      <c r="F15" s="10">
        <v>24.5</v>
      </c>
      <c r="G15" s="10">
        <v>15.7</v>
      </c>
      <c r="H15" s="10">
        <v>22.4</v>
      </c>
      <c r="I15" s="10">
        <v>25.4</v>
      </c>
    </row>
    <row r="16" spans="1:17" ht="13.5">
      <c r="A16" s="76"/>
      <c r="B16" s="65"/>
      <c r="C16" s="11" t="s">
        <v>13</v>
      </c>
      <c r="D16" s="9" t="s">
        <v>3</v>
      </c>
      <c r="E16" s="8">
        <v>8.6</v>
      </c>
      <c r="F16" s="8">
        <v>8.1999999999999993</v>
      </c>
      <c r="G16" s="8">
        <v>6.5</v>
      </c>
      <c r="H16" s="8">
        <v>8.8000000000000007</v>
      </c>
      <c r="I16" s="8">
        <v>7.5</v>
      </c>
    </row>
    <row r="17" spans="1:9" ht="13.5">
      <c r="A17" s="76"/>
      <c r="B17" s="66"/>
      <c r="C17" s="11" t="s">
        <v>14</v>
      </c>
      <c r="D17" s="9" t="s">
        <v>3</v>
      </c>
      <c r="E17" s="10" t="s">
        <v>15</v>
      </c>
      <c r="F17" s="10" t="s">
        <v>15</v>
      </c>
      <c r="G17" s="10" t="s">
        <v>15</v>
      </c>
      <c r="H17" s="10" t="s">
        <v>15</v>
      </c>
      <c r="I17" s="10" t="s">
        <v>15</v>
      </c>
    </row>
    <row r="18" spans="1:9" ht="13.5">
      <c r="A18" s="76"/>
      <c r="B18" s="67" t="s">
        <v>16</v>
      </c>
      <c r="C18" s="68"/>
      <c r="D18" s="9" t="s">
        <v>3</v>
      </c>
      <c r="E18" s="8">
        <v>39</v>
      </c>
      <c r="F18" s="8">
        <v>31.1</v>
      </c>
      <c r="G18" s="8">
        <v>27.4</v>
      </c>
      <c r="H18" s="8">
        <v>43</v>
      </c>
      <c r="I18" s="8">
        <v>31.2</v>
      </c>
    </row>
    <row r="19" spans="1:9" ht="13.5">
      <c r="A19" s="76"/>
      <c r="B19" s="64" t="s">
        <v>16</v>
      </c>
      <c r="C19" s="11" t="s">
        <v>17</v>
      </c>
      <c r="D19" s="9" t="s">
        <v>3</v>
      </c>
      <c r="E19" s="10">
        <v>32</v>
      </c>
      <c r="F19" s="10">
        <v>26.2</v>
      </c>
      <c r="G19" s="10">
        <v>21.7</v>
      </c>
      <c r="H19" s="10">
        <v>35.200000000000003</v>
      </c>
      <c r="I19" s="10">
        <v>26.5</v>
      </c>
    </row>
    <row r="20" spans="1:9" ht="13.5">
      <c r="A20" s="76"/>
      <c r="B20" s="66"/>
      <c r="C20" s="11" t="s">
        <v>18</v>
      </c>
      <c r="D20" s="9" t="s">
        <v>3</v>
      </c>
      <c r="E20" s="8">
        <v>6.9</v>
      </c>
      <c r="F20" s="8">
        <v>4.9000000000000004</v>
      </c>
      <c r="G20" s="8">
        <v>5.8</v>
      </c>
      <c r="H20" s="8">
        <v>7.8</v>
      </c>
      <c r="I20" s="8">
        <v>4.7</v>
      </c>
    </row>
    <row r="21" spans="1:9" ht="13.5">
      <c r="A21" s="76"/>
      <c r="B21" s="67" t="s">
        <v>19</v>
      </c>
      <c r="C21" s="68"/>
      <c r="D21" s="9" t="s">
        <v>3</v>
      </c>
      <c r="E21" s="10">
        <v>236.4</v>
      </c>
      <c r="F21" s="10">
        <v>290.3</v>
      </c>
      <c r="G21" s="10">
        <v>178.4</v>
      </c>
      <c r="H21" s="10">
        <v>196.9</v>
      </c>
      <c r="I21" s="10">
        <v>191.9</v>
      </c>
    </row>
    <row r="22" spans="1:9" ht="13.5">
      <c r="A22" s="76"/>
      <c r="B22" s="64" t="s">
        <v>19</v>
      </c>
      <c r="C22" s="11" t="s">
        <v>20</v>
      </c>
      <c r="D22" s="9" t="s">
        <v>3</v>
      </c>
      <c r="E22" s="8">
        <v>97.6</v>
      </c>
      <c r="F22" s="8">
        <v>65.900000000000006</v>
      </c>
      <c r="G22" s="8">
        <v>49.8</v>
      </c>
      <c r="H22" s="8">
        <v>60.6</v>
      </c>
      <c r="I22" s="8">
        <v>39.799999999999997</v>
      </c>
    </row>
    <row r="23" spans="1:9" ht="13.5">
      <c r="A23" s="76"/>
      <c r="B23" s="65"/>
      <c r="C23" s="11" t="s">
        <v>21</v>
      </c>
      <c r="D23" s="9" t="s">
        <v>3</v>
      </c>
      <c r="E23" s="10">
        <v>59.7</v>
      </c>
      <c r="F23" s="10">
        <v>63.4</v>
      </c>
      <c r="G23" s="10">
        <v>42.6</v>
      </c>
      <c r="H23" s="10">
        <v>59.5</v>
      </c>
      <c r="I23" s="10">
        <v>51</v>
      </c>
    </row>
    <row r="24" spans="1:9" ht="13.5">
      <c r="A24" s="76"/>
      <c r="B24" s="65"/>
      <c r="C24" s="11" t="s">
        <v>22</v>
      </c>
      <c r="D24" s="9" t="s">
        <v>3</v>
      </c>
      <c r="E24" s="8" t="s">
        <v>15</v>
      </c>
      <c r="F24" s="8" t="s">
        <v>15</v>
      </c>
      <c r="G24" s="8" t="s">
        <v>15</v>
      </c>
      <c r="H24" s="8" t="s">
        <v>15</v>
      </c>
      <c r="I24" s="8" t="s">
        <v>15</v>
      </c>
    </row>
    <row r="25" spans="1:9" ht="21">
      <c r="A25" s="76"/>
      <c r="B25" s="65"/>
      <c r="C25" s="11" t="s">
        <v>23</v>
      </c>
      <c r="D25" s="9" t="s">
        <v>3</v>
      </c>
      <c r="E25" s="10">
        <v>26.9</v>
      </c>
      <c r="F25" s="10">
        <v>27.2</v>
      </c>
      <c r="G25" s="10">
        <v>23.3</v>
      </c>
      <c r="H25" s="10">
        <v>21.2</v>
      </c>
      <c r="I25" s="10">
        <v>24.7</v>
      </c>
    </row>
    <row r="26" spans="1:9" ht="13.5">
      <c r="A26" s="76"/>
      <c r="B26" s="65"/>
      <c r="C26" s="11" t="s">
        <v>24</v>
      </c>
      <c r="D26" s="9" t="s">
        <v>3</v>
      </c>
      <c r="E26" s="8">
        <v>32.6</v>
      </c>
      <c r="F26" s="8">
        <v>40.6</v>
      </c>
      <c r="G26" s="8">
        <v>35.5</v>
      </c>
      <c r="H26" s="8">
        <v>39.1</v>
      </c>
      <c r="I26" s="8">
        <v>39.200000000000003</v>
      </c>
    </row>
    <row r="27" spans="1:9" ht="13.5">
      <c r="A27" s="76"/>
      <c r="B27" s="66"/>
      <c r="C27" s="11" t="s">
        <v>25</v>
      </c>
      <c r="D27" s="9" t="s">
        <v>3</v>
      </c>
      <c r="E27" s="10" t="s">
        <v>15</v>
      </c>
      <c r="F27" s="10" t="s">
        <v>15</v>
      </c>
      <c r="G27" s="10" t="s">
        <v>15</v>
      </c>
      <c r="H27" s="10" t="s">
        <v>15</v>
      </c>
      <c r="I27" s="10" t="s">
        <v>15</v>
      </c>
    </row>
    <row r="28" spans="1:9" ht="13.5">
      <c r="A28" s="76"/>
      <c r="B28" s="67" t="s">
        <v>26</v>
      </c>
      <c r="C28" s="68"/>
      <c r="D28" s="9" t="s">
        <v>3</v>
      </c>
      <c r="E28" s="8">
        <v>50.8</v>
      </c>
      <c r="F28" s="8">
        <v>54.5</v>
      </c>
      <c r="G28" s="8">
        <v>46.8</v>
      </c>
      <c r="H28" s="8">
        <v>47.3</v>
      </c>
      <c r="I28" s="8">
        <v>54.4</v>
      </c>
    </row>
    <row r="29" spans="1:9" ht="21">
      <c r="A29" s="76"/>
      <c r="B29" s="64" t="s">
        <v>26</v>
      </c>
      <c r="C29" s="11" t="s">
        <v>27</v>
      </c>
      <c r="D29" s="9" t="s">
        <v>3</v>
      </c>
      <c r="E29" s="10">
        <v>19.7</v>
      </c>
      <c r="F29" s="10">
        <v>20.8</v>
      </c>
      <c r="G29" s="10">
        <v>17.8</v>
      </c>
      <c r="H29" s="10">
        <v>15.4</v>
      </c>
      <c r="I29" s="10">
        <v>17.8</v>
      </c>
    </row>
    <row r="30" spans="1:9" ht="13.5">
      <c r="A30" s="76"/>
      <c r="B30" s="65"/>
      <c r="C30" s="11" t="s">
        <v>28</v>
      </c>
      <c r="D30" s="9" t="s">
        <v>3</v>
      </c>
      <c r="E30" s="8" t="s">
        <v>15</v>
      </c>
      <c r="F30" s="8" t="s">
        <v>15</v>
      </c>
      <c r="G30" s="8" t="s">
        <v>15</v>
      </c>
      <c r="H30" s="8" t="s">
        <v>15</v>
      </c>
      <c r="I30" s="8" t="s">
        <v>15</v>
      </c>
    </row>
    <row r="31" spans="1:9" ht="13.5">
      <c r="A31" s="76"/>
      <c r="B31" s="65"/>
      <c r="C31" s="11" t="s">
        <v>29</v>
      </c>
      <c r="D31" s="9" t="s">
        <v>3</v>
      </c>
      <c r="E31" s="10">
        <v>8.9</v>
      </c>
      <c r="F31" s="10">
        <v>10.7</v>
      </c>
      <c r="G31" s="10">
        <v>10.9</v>
      </c>
      <c r="H31" s="10">
        <v>12.1</v>
      </c>
      <c r="I31" s="10">
        <v>13.5</v>
      </c>
    </row>
    <row r="32" spans="1:9" ht="21">
      <c r="A32" s="76"/>
      <c r="B32" s="65"/>
      <c r="C32" s="11" t="s">
        <v>30</v>
      </c>
      <c r="D32" s="9" t="s">
        <v>3</v>
      </c>
      <c r="E32" s="8">
        <v>3.2</v>
      </c>
      <c r="F32" s="8">
        <v>3.2</v>
      </c>
      <c r="G32" s="8">
        <v>1.9</v>
      </c>
      <c r="H32" s="8">
        <v>3.2</v>
      </c>
      <c r="I32" s="8">
        <v>3.8</v>
      </c>
    </row>
    <row r="33" spans="1:9" ht="21">
      <c r="A33" s="76"/>
      <c r="B33" s="65"/>
      <c r="C33" s="11" t="s">
        <v>31</v>
      </c>
      <c r="D33" s="9" t="s">
        <v>3</v>
      </c>
      <c r="E33" s="10">
        <v>3.9</v>
      </c>
      <c r="F33" s="10">
        <v>6</v>
      </c>
      <c r="G33" s="10">
        <v>4.3</v>
      </c>
      <c r="H33" s="10">
        <v>5.4</v>
      </c>
      <c r="I33" s="10">
        <v>7</v>
      </c>
    </row>
    <row r="34" spans="1:9" ht="21">
      <c r="A34" s="76"/>
      <c r="B34" s="66"/>
      <c r="C34" s="11" t="s">
        <v>32</v>
      </c>
      <c r="D34" s="9" t="s">
        <v>3</v>
      </c>
      <c r="E34" s="8">
        <v>9.6</v>
      </c>
      <c r="F34" s="8">
        <v>8.9</v>
      </c>
      <c r="G34" s="8">
        <v>7.6</v>
      </c>
      <c r="H34" s="8">
        <v>8.1</v>
      </c>
      <c r="I34" s="8">
        <v>7.9</v>
      </c>
    </row>
    <row r="35" spans="1:9" ht="13.5">
      <c r="A35" s="76"/>
      <c r="B35" s="67" t="s">
        <v>33</v>
      </c>
      <c r="C35" s="68"/>
      <c r="D35" s="9" t="s">
        <v>3</v>
      </c>
      <c r="E35" s="10">
        <v>25.2</v>
      </c>
      <c r="F35" s="10">
        <v>25.8</v>
      </c>
      <c r="G35" s="10">
        <v>23.2</v>
      </c>
      <c r="H35" s="10">
        <v>20.5</v>
      </c>
      <c r="I35" s="10">
        <v>23.4</v>
      </c>
    </row>
    <row r="36" spans="1:9" ht="21">
      <c r="A36" s="76"/>
      <c r="B36" s="64" t="s">
        <v>33</v>
      </c>
      <c r="C36" s="11" t="s">
        <v>34</v>
      </c>
      <c r="D36" s="9" t="s">
        <v>3</v>
      </c>
      <c r="E36" s="8">
        <v>7.3</v>
      </c>
      <c r="F36" s="8">
        <v>7.5</v>
      </c>
      <c r="G36" s="8">
        <v>7</v>
      </c>
      <c r="H36" s="8">
        <v>6.7</v>
      </c>
      <c r="I36" s="8">
        <v>9.1</v>
      </c>
    </row>
    <row r="37" spans="1:9" ht="13.5">
      <c r="A37" s="76"/>
      <c r="B37" s="65"/>
      <c r="C37" s="11" t="s">
        <v>35</v>
      </c>
      <c r="D37" s="9" t="s">
        <v>3</v>
      </c>
      <c r="E37" s="10" t="s">
        <v>15</v>
      </c>
      <c r="F37" s="10" t="s">
        <v>15</v>
      </c>
      <c r="G37" s="10" t="s">
        <v>15</v>
      </c>
      <c r="H37" s="10" t="s">
        <v>15</v>
      </c>
      <c r="I37" s="10" t="s">
        <v>15</v>
      </c>
    </row>
    <row r="38" spans="1:9" ht="13.5">
      <c r="A38" s="76"/>
      <c r="B38" s="66"/>
      <c r="C38" s="11" t="s">
        <v>36</v>
      </c>
      <c r="D38" s="9" t="s">
        <v>3</v>
      </c>
      <c r="E38" s="8" t="s">
        <v>15</v>
      </c>
      <c r="F38" s="8" t="s">
        <v>15</v>
      </c>
      <c r="G38" s="8" t="s">
        <v>15</v>
      </c>
      <c r="H38" s="8" t="s">
        <v>15</v>
      </c>
      <c r="I38" s="8" t="s">
        <v>15</v>
      </c>
    </row>
    <row r="39" spans="1:9" ht="13.5">
      <c r="A39" s="76"/>
      <c r="B39" s="67" t="s">
        <v>37</v>
      </c>
      <c r="C39" s="68"/>
      <c r="D39" s="9" t="s">
        <v>3</v>
      </c>
      <c r="E39" s="10">
        <v>148.4</v>
      </c>
      <c r="F39" s="10">
        <v>130.69999999999999</v>
      </c>
      <c r="G39" s="10">
        <v>140.5</v>
      </c>
      <c r="H39" s="10">
        <v>127.5</v>
      </c>
      <c r="I39" s="10">
        <v>141.5</v>
      </c>
    </row>
    <row r="40" spans="1:9" ht="13.5">
      <c r="A40" s="76"/>
      <c r="B40" s="64" t="s">
        <v>37</v>
      </c>
      <c r="C40" s="11" t="s">
        <v>38</v>
      </c>
      <c r="D40" s="9" t="s">
        <v>3</v>
      </c>
      <c r="E40" s="8">
        <v>44.1</v>
      </c>
      <c r="F40" s="8">
        <v>41.4</v>
      </c>
      <c r="G40" s="8">
        <v>58.1</v>
      </c>
      <c r="H40" s="8">
        <v>42.4</v>
      </c>
      <c r="I40" s="8">
        <v>57</v>
      </c>
    </row>
    <row r="41" spans="1:9" ht="21">
      <c r="A41" s="76"/>
      <c r="B41" s="65"/>
      <c r="C41" s="11" t="s">
        <v>39</v>
      </c>
      <c r="D41" s="9" t="s">
        <v>3</v>
      </c>
      <c r="E41" s="10">
        <v>78.599999999999994</v>
      </c>
      <c r="F41" s="10">
        <v>59.9</v>
      </c>
      <c r="G41" s="10">
        <v>68.2</v>
      </c>
      <c r="H41" s="10">
        <v>63.5</v>
      </c>
      <c r="I41" s="10">
        <v>63.7</v>
      </c>
    </row>
    <row r="42" spans="1:9" ht="13.5">
      <c r="A42" s="76"/>
      <c r="B42" s="66"/>
      <c r="C42" s="11" t="s">
        <v>40</v>
      </c>
      <c r="D42" s="9" t="s">
        <v>3</v>
      </c>
      <c r="E42" s="8">
        <v>25.7</v>
      </c>
      <c r="F42" s="8">
        <v>29.5</v>
      </c>
      <c r="G42" s="8">
        <v>14.3</v>
      </c>
      <c r="H42" s="8">
        <v>21.6</v>
      </c>
      <c r="I42" s="8">
        <v>20.7</v>
      </c>
    </row>
    <row r="43" spans="1:9" ht="13.5">
      <c r="A43" s="76"/>
      <c r="B43" s="67" t="s">
        <v>41</v>
      </c>
      <c r="C43" s="68"/>
      <c r="D43" s="9" t="s">
        <v>3</v>
      </c>
      <c r="E43" s="10">
        <v>32.799999999999997</v>
      </c>
      <c r="F43" s="10">
        <v>33.9</v>
      </c>
      <c r="G43" s="10">
        <v>28.7</v>
      </c>
      <c r="H43" s="10">
        <v>29.5</v>
      </c>
      <c r="I43" s="10">
        <v>28.3</v>
      </c>
    </row>
    <row r="44" spans="1:9" ht="13.5">
      <c r="A44" s="76"/>
      <c r="B44" s="64" t="s">
        <v>41</v>
      </c>
      <c r="C44" s="11" t="s">
        <v>42</v>
      </c>
      <c r="D44" s="9" t="s">
        <v>3</v>
      </c>
      <c r="E44" s="8">
        <v>1.8</v>
      </c>
      <c r="F44" s="8">
        <v>1.4</v>
      </c>
      <c r="G44" s="8">
        <v>1</v>
      </c>
      <c r="H44" s="8">
        <v>1.5</v>
      </c>
      <c r="I44" s="8">
        <v>1.6</v>
      </c>
    </row>
    <row r="45" spans="1:9" ht="13.5">
      <c r="A45" s="76"/>
      <c r="B45" s="65"/>
      <c r="C45" s="11" t="s">
        <v>43</v>
      </c>
      <c r="D45" s="9" t="s">
        <v>3</v>
      </c>
      <c r="E45" s="10" t="s">
        <v>15</v>
      </c>
      <c r="F45" s="10" t="s">
        <v>15</v>
      </c>
      <c r="G45" s="10" t="s">
        <v>15</v>
      </c>
      <c r="H45" s="10" t="s">
        <v>15</v>
      </c>
      <c r="I45" s="10" t="s">
        <v>15</v>
      </c>
    </row>
    <row r="46" spans="1:9" ht="13.5">
      <c r="A46" s="76"/>
      <c r="B46" s="66"/>
      <c r="C46" s="11" t="s">
        <v>44</v>
      </c>
      <c r="D46" s="9" t="s">
        <v>3</v>
      </c>
      <c r="E46" s="8">
        <v>30.6</v>
      </c>
      <c r="F46" s="8">
        <v>31.7</v>
      </c>
      <c r="G46" s="8">
        <v>26.5</v>
      </c>
      <c r="H46" s="8">
        <v>26.6</v>
      </c>
      <c r="I46" s="8">
        <v>25.6</v>
      </c>
    </row>
    <row r="47" spans="1:9" ht="13.5">
      <c r="A47" s="76"/>
      <c r="B47" s="67" t="s">
        <v>45</v>
      </c>
      <c r="C47" s="68"/>
      <c r="D47" s="9" t="s">
        <v>3</v>
      </c>
      <c r="E47" s="10">
        <v>107.5</v>
      </c>
      <c r="F47" s="10">
        <v>113.1</v>
      </c>
      <c r="G47" s="10">
        <v>88</v>
      </c>
      <c r="H47" s="10">
        <v>98.3</v>
      </c>
      <c r="I47" s="10">
        <v>107.6</v>
      </c>
    </row>
    <row r="48" spans="1:9" ht="21">
      <c r="A48" s="76"/>
      <c r="B48" s="64" t="s">
        <v>45</v>
      </c>
      <c r="C48" s="11" t="s">
        <v>46</v>
      </c>
      <c r="D48" s="9" t="s">
        <v>3</v>
      </c>
      <c r="E48" s="8">
        <v>15.2</v>
      </c>
      <c r="F48" s="8">
        <v>16.899999999999999</v>
      </c>
      <c r="G48" s="8">
        <v>13</v>
      </c>
      <c r="H48" s="8">
        <v>13.4</v>
      </c>
      <c r="I48" s="8">
        <v>13.6</v>
      </c>
    </row>
    <row r="49" spans="1:9" ht="21">
      <c r="A49" s="76"/>
      <c r="B49" s="65"/>
      <c r="C49" s="11" t="s">
        <v>47</v>
      </c>
      <c r="D49" s="9" t="s">
        <v>3</v>
      </c>
      <c r="E49" s="10" t="s">
        <v>15</v>
      </c>
      <c r="F49" s="10" t="s">
        <v>15</v>
      </c>
      <c r="G49" s="10" t="s">
        <v>15</v>
      </c>
      <c r="H49" s="10" t="s">
        <v>15</v>
      </c>
      <c r="I49" s="10" t="s">
        <v>15</v>
      </c>
    </row>
    <row r="50" spans="1:9" ht="21">
      <c r="A50" s="76"/>
      <c r="B50" s="65"/>
      <c r="C50" s="11" t="s">
        <v>48</v>
      </c>
      <c r="D50" s="9" t="s">
        <v>3</v>
      </c>
      <c r="E50" s="8">
        <v>18.100000000000001</v>
      </c>
      <c r="F50" s="8">
        <v>20.5</v>
      </c>
      <c r="G50" s="8">
        <v>19.8</v>
      </c>
      <c r="H50" s="8">
        <v>23.9</v>
      </c>
      <c r="I50" s="8">
        <v>19.899999999999999</v>
      </c>
    </row>
    <row r="51" spans="1:9" ht="21">
      <c r="A51" s="76"/>
      <c r="B51" s="65"/>
      <c r="C51" s="11" t="s">
        <v>49</v>
      </c>
      <c r="D51" s="9" t="s">
        <v>3</v>
      </c>
      <c r="E51" s="10">
        <v>33.700000000000003</v>
      </c>
      <c r="F51" s="10">
        <v>36.799999999999997</v>
      </c>
      <c r="G51" s="10">
        <v>29.9</v>
      </c>
      <c r="H51" s="10">
        <v>33.200000000000003</v>
      </c>
      <c r="I51" s="10">
        <v>35.299999999999997</v>
      </c>
    </row>
    <row r="52" spans="1:9" ht="21">
      <c r="A52" s="76"/>
      <c r="B52" s="65"/>
      <c r="C52" s="11" t="s">
        <v>50</v>
      </c>
      <c r="D52" s="9" t="s">
        <v>3</v>
      </c>
      <c r="E52" s="8">
        <v>9.3000000000000007</v>
      </c>
      <c r="F52" s="8">
        <v>13</v>
      </c>
      <c r="G52" s="8">
        <v>9.6999999999999993</v>
      </c>
      <c r="H52" s="8">
        <v>9.9</v>
      </c>
      <c r="I52" s="8">
        <v>11.7</v>
      </c>
    </row>
    <row r="53" spans="1:9" ht="13.5">
      <c r="A53" s="76"/>
      <c r="B53" s="65"/>
      <c r="C53" s="11" t="s">
        <v>51</v>
      </c>
      <c r="D53" s="9" t="s">
        <v>3</v>
      </c>
      <c r="E53" s="10">
        <v>7.1</v>
      </c>
      <c r="F53" s="10">
        <v>8.6999999999999993</v>
      </c>
      <c r="G53" s="10">
        <v>5.4</v>
      </c>
      <c r="H53" s="10">
        <v>8.1</v>
      </c>
      <c r="I53" s="10">
        <v>7</v>
      </c>
    </row>
    <row r="54" spans="1:9" ht="13.5">
      <c r="A54" s="76"/>
      <c r="B54" s="65"/>
      <c r="C54" s="11" t="s">
        <v>52</v>
      </c>
      <c r="D54" s="9" t="s">
        <v>3</v>
      </c>
      <c r="E54" s="8" t="s">
        <v>15</v>
      </c>
      <c r="F54" s="8" t="s">
        <v>15</v>
      </c>
      <c r="G54" s="8" t="s">
        <v>15</v>
      </c>
      <c r="H54" s="8" t="s">
        <v>15</v>
      </c>
      <c r="I54" s="8" t="s">
        <v>15</v>
      </c>
    </row>
    <row r="55" spans="1:9" ht="21">
      <c r="A55" s="76"/>
      <c r="B55" s="66"/>
      <c r="C55" s="11" t="s">
        <v>53</v>
      </c>
      <c r="D55" s="9" t="s">
        <v>3</v>
      </c>
      <c r="E55" s="10">
        <v>2.6</v>
      </c>
      <c r="F55" s="10">
        <v>4.3</v>
      </c>
      <c r="G55" s="10">
        <v>3</v>
      </c>
      <c r="H55" s="10">
        <v>3</v>
      </c>
      <c r="I55" s="10">
        <v>4.7</v>
      </c>
    </row>
    <row r="56" spans="1:9" ht="13.5">
      <c r="A56" s="76"/>
      <c r="B56" s="69" t="s">
        <v>54</v>
      </c>
      <c r="C56" s="70"/>
      <c r="D56" s="9" t="s">
        <v>3</v>
      </c>
      <c r="E56" s="8" t="s">
        <v>15</v>
      </c>
      <c r="F56" s="8" t="s">
        <v>15</v>
      </c>
      <c r="G56" s="8" t="s">
        <v>15</v>
      </c>
      <c r="H56" s="8" t="s">
        <v>15</v>
      </c>
      <c r="I56" s="8" t="s">
        <v>15</v>
      </c>
    </row>
    <row r="57" spans="1:9" ht="13.5">
      <c r="A57" s="76"/>
      <c r="B57" s="67" t="s">
        <v>55</v>
      </c>
      <c r="C57" s="68"/>
      <c r="D57" s="9" t="s">
        <v>3</v>
      </c>
      <c r="E57" s="10">
        <v>101.7</v>
      </c>
      <c r="F57" s="10">
        <v>96.5</v>
      </c>
      <c r="G57" s="10">
        <v>80.900000000000006</v>
      </c>
      <c r="H57" s="10">
        <v>88.5</v>
      </c>
      <c r="I57" s="10">
        <v>85.1</v>
      </c>
    </row>
    <row r="58" spans="1:9" ht="13.5">
      <c r="A58" s="76"/>
      <c r="B58" s="64" t="s">
        <v>55</v>
      </c>
      <c r="C58" s="11" t="s">
        <v>56</v>
      </c>
      <c r="D58" s="9" t="s">
        <v>3</v>
      </c>
      <c r="E58" s="8">
        <v>24.3</v>
      </c>
      <c r="F58" s="8">
        <v>25.3</v>
      </c>
      <c r="G58" s="8">
        <v>17.100000000000001</v>
      </c>
      <c r="H58" s="8">
        <v>21.9</v>
      </c>
      <c r="I58" s="8">
        <v>18.100000000000001</v>
      </c>
    </row>
    <row r="59" spans="1:9" ht="13.5">
      <c r="A59" s="76"/>
      <c r="B59" s="65"/>
      <c r="C59" s="11" t="s">
        <v>57</v>
      </c>
      <c r="D59" s="9" t="s">
        <v>3</v>
      </c>
      <c r="E59" s="10" t="s">
        <v>15</v>
      </c>
      <c r="F59" s="10" t="s">
        <v>15</v>
      </c>
      <c r="G59" s="10" t="s">
        <v>15</v>
      </c>
      <c r="H59" s="10" t="s">
        <v>15</v>
      </c>
      <c r="I59" s="10" t="s">
        <v>15</v>
      </c>
    </row>
    <row r="60" spans="1:9" ht="13.5">
      <c r="A60" s="76"/>
      <c r="B60" s="65"/>
      <c r="C60" s="11" t="s">
        <v>58</v>
      </c>
      <c r="D60" s="9" t="s">
        <v>3</v>
      </c>
      <c r="E60" s="8">
        <v>17.2</v>
      </c>
      <c r="F60" s="8">
        <v>15.4</v>
      </c>
      <c r="G60" s="8">
        <v>13.2</v>
      </c>
      <c r="H60" s="8">
        <v>13.5</v>
      </c>
      <c r="I60" s="8">
        <v>11.3</v>
      </c>
    </row>
    <row r="61" spans="1:9" ht="13.5">
      <c r="A61" s="76"/>
      <c r="B61" s="65"/>
      <c r="C61" s="11" t="s">
        <v>59</v>
      </c>
      <c r="D61" s="9" t="s">
        <v>3</v>
      </c>
      <c r="E61" s="10">
        <v>46.7</v>
      </c>
      <c r="F61" s="10">
        <v>42.1</v>
      </c>
      <c r="G61" s="10">
        <v>38.5</v>
      </c>
      <c r="H61" s="10">
        <v>37.1</v>
      </c>
      <c r="I61" s="10">
        <v>43</v>
      </c>
    </row>
    <row r="62" spans="1:9" ht="13.5">
      <c r="A62" s="76"/>
      <c r="B62" s="65"/>
      <c r="C62" s="11" t="s">
        <v>60</v>
      </c>
      <c r="D62" s="9" t="s">
        <v>3</v>
      </c>
      <c r="E62" s="8">
        <v>4.9000000000000004</v>
      </c>
      <c r="F62" s="8">
        <v>5.3</v>
      </c>
      <c r="G62" s="8">
        <v>5.0999999999999996</v>
      </c>
      <c r="H62" s="8">
        <v>4.5</v>
      </c>
      <c r="I62" s="8">
        <v>6.8</v>
      </c>
    </row>
    <row r="63" spans="1:9" ht="13.5">
      <c r="A63" s="76"/>
      <c r="B63" s="66"/>
      <c r="C63" s="11" t="s">
        <v>61</v>
      </c>
      <c r="D63" s="9" t="s">
        <v>3</v>
      </c>
      <c r="E63" s="10" t="s">
        <v>15</v>
      </c>
      <c r="F63" s="10" t="s">
        <v>15</v>
      </c>
      <c r="G63" s="10" t="s">
        <v>15</v>
      </c>
      <c r="H63" s="10" t="s">
        <v>15</v>
      </c>
      <c r="I63" s="10" t="s">
        <v>15</v>
      </c>
    </row>
    <row r="64" spans="1:9" ht="13.5">
      <c r="A64" s="76"/>
      <c r="B64" s="67" t="s">
        <v>62</v>
      </c>
      <c r="C64" s="68"/>
      <c r="D64" s="9" t="s">
        <v>3</v>
      </c>
      <c r="E64" s="8">
        <v>109.5</v>
      </c>
      <c r="F64" s="8">
        <v>115.2</v>
      </c>
      <c r="G64" s="8">
        <v>74.5</v>
      </c>
      <c r="H64" s="8">
        <v>95.7</v>
      </c>
      <c r="I64" s="8">
        <v>79.2</v>
      </c>
    </row>
    <row r="65" spans="1:9" ht="13.5">
      <c r="A65" s="76"/>
      <c r="B65" s="64" t="s">
        <v>62</v>
      </c>
      <c r="C65" s="11" t="s">
        <v>63</v>
      </c>
      <c r="D65" s="9" t="s">
        <v>3</v>
      </c>
      <c r="E65" s="10">
        <v>88.8</v>
      </c>
      <c r="F65" s="10">
        <v>82</v>
      </c>
      <c r="G65" s="10">
        <v>57.9</v>
      </c>
      <c r="H65" s="10">
        <v>68</v>
      </c>
      <c r="I65" s="10">
        <v>51.5</v>
      </c>
    </row>
    <row r="66" spans="1:9" ht="13.5">
      <c r="A66" s="76"/>
      <c r="B66" s="65"/>
      <c r="C66" s="11" t="s">
        <v>64</v>
      </c>
      <c r="D66" s="9" t="s">
        <v>3</v>
      </c>
      <c r="E66" s="8">
        <v>8.4</v>
      </c>
      <c r="F66" s="8">
        <v>16.899999999999999</v>
      </c>
      <c r="G66" s="8">
        <v>8.6999999999999993</v>
      </c>
      <c r="H66" s="8">
        <v>13.4</v>
      </c>
      <c r="I66" s="8">
        <v>15.2</v>
      </c>
    </row>
    <row r="67" spans="1:9" ht="21">
      <c r="A67" s="76"/>
      <c r="B67" s="65"/>
      <c r="C67" s="11" t="s">
        <v>65</v>
      </c>
      <c r="D67" s="9" t="s">
        <v>3</v>
      </c>
      <c r="E67" s="10">
        <v>3.4</v>
      </c>
      <c r="F67" s="10">
        <v>5.4</v>
      </c>
      <c r="G67" s="10">
        <v>2.1</v>
      </c>
      <c r="H67" s="10">
        <v>4.4000000000000004</v>
      </c>
      <c r="I67" s="10">
        <v>2.9</v>
      </c>
    </row>
    <row r="68" spans="1:9" ht="13.5">
      <c r="A68" s="76"/>
      <c r="B68" s="65"/>
      <c r="C68" s="11" t="s">
        <v>66</v>
      </c>
      <c r="D68" s="9" t="s">
        <v>3</v>
      </c>
      <c r="E68" s="8" t="s">
        <v>15</v>
      </c>
      <c r="F68" s="8" t="s">
        <v>15</v>
      </c>
      <c r="G68" s="8" t="s">
        <v>15</v>
      </c>
      <c r="H68" s="8" t="s">
        <v>15</v>
      </c>
      <c r="I68" s="8" t="s">
        <v>15</v>
      </c>
    </row>
    <row r="69" spans="1:9" ht="21">
      <c r="A69" s="76"/>
      <c r="B69" s="66"/>
      <c r="C69" s="11" t="s">
        <v>67</v>
      </c>
      <c r="D69" s="9" t="s">
        <v>3</v>
      </c>
      <c r="E69" s="10">
        <v>7.6</v>
      </c>
      <c r="F69" s="10">
        <v>9.6</v>
      </c>
      <c r="G69" s="10">
        <v>5.3</v>
      </c>
      <c r="H69" s="10">
        <v>9.1999999999999993</v>
      </c>
      <c r="I69" s="10">
        <v>8.9</v>
      </c>
    </row>
    <row r="70" spans="1:9" ht="13.5">
      <c r="A70" s="77"/>
      <c r="B70" s="69" t="s">
        <v>68</v>
      </c>
      <c r="C70" s="70"/>
      <c r="D70" s="9" t="s">
        <v>3</v>
      </c>
      <c r="E70" s="8" t="s">
        <v>15</v>
      </c>
      <c r="F70" s="8" t="s">
        <v>15</v>
      </c>
      <c r="G70" s="8" t="s">
        <v>15</v>
      </c>
      <c r="H70" s="8" t="s">
        <v>15</v>
      </c>
      <c r="I70" s="8" t="s">
        <v>15</v>
      </c>
    </row>
    <row r="71" spans="1:9">
      <c r="A71" s="7" t="s">
        <v>300</v>
      </c>
    </row>
    <row r="72" spans="1:9">
      <c r="A72" s="5" t="s">
        <v>299</v>
      </c>
    </row>
    <row r="73" spans="1:9">
      <c r="A73" s="6" t="s">
        <v>298</v>
      </c>
      <c r="B73" s="5" t="s">
        <v>297</v>
      </c>
    </row>
  </sheetData>
  <mergeCells count="32">
    <mergeCell ref="A3:D3"/>
    <mergeCell ref="A4:D4"/>
    <mergeCell ref="E4:I4"/>
    <mergeCell ref="A5:D5"/>
    <mergeCell ref="E5:I5"/>
    <mergeCell ref="A6:C6"/>
    <mergeCell ref="A7:C7"/>
    <mergeCell ref="A8:A70"/>
    <mergeCell ref="B8:C8"/>
    <mergeCell ref="B9:B13"/>
    <mergeCell ref="B14:C14"/>
    <mergeCell ref="B15:B17"/>
    <mergeCell ref="B18:C18"/>
    <mergeCell ref="B19:B20"/>
    <mergeCell ref="B21:C21"/>
    <mergeCell ref="B22:B27"/>
    <mergeCell ref="B28:C28"/>
    <mergeCell ref="B29:B34"/>
    <mergeCell ref="B35:C35"/>
    <mergeCell ref="B36:B38"/>
    <mergeCell ref="B39:C39"/>
    <mergeCell ref="B40:B42"/>
    <mergeCell ref="B58:B63"/>
    <mergeCell ref="B64:C64"/>
    <mergeCell ref="B65:B69"/>
    <mergeCell ref="B70:C70"/>
    <mergeCell ref="B43:C43"/>
    <mergeCell ref="B44:B46"/>
    <mergeCell ref="B47:C47"/>
    <mergeCell ref="B48:B55"/>
    <mergeCell ref="B56:C56"/>
    <mergeCell ref="B57:C57"/>
  </mergeCells>
  <hyperlinks>
    <hyperlink ref="A2" r:id="rId1" tooltip="Click once to display linked information. Click and hold to select this cell." display="http://nzdotstat.stats.govt.nz/OECDStat_Metadata/ShowMetadata.ashx?Dataset=TABLECODE916&amp;ShowOnWeb=true&amp;Lang=en"/>
    <hyperlink ref="A3" r:id="rId2" tooltip="Click once to display linked information. Click and hold to select this cell." display="http://nzdotstat.stats.govt.nz/OECDStat_Metadata/ShowMetadata.ashx?Dataset=TABLECODE916&amp;Coords=[BROAD_REGION]&amp;ShowOnWeb=true&amp;Lang=en"/>
    <hyperlink ref="A4" r:id="rId3" tooltip="Click once to display linked information. Click and hold to select this cell." display="http://nzdotstat.stats.govt.nz/OECDStat_Metadata/ShowMetadata.ashx?Dataset=TABLECODE916&amp;Coords=[YEAR_ENDED_JUNE]&amp;ShowOnWeb=true&amp;Lang=en"/>
    <hyperlink ref="E5" r:id="rId4" tooltip="Click once to display linked information. Click and hold to select this cell." display="http://nzdotstat.stats.govt.nz/OECDStat_Metadata/ShowMetadata.ashx?Dataset=TABLECODE916&amp;Coords=[MEASURES].[AV_WKLY_AMT]&amp;ShowOnWeb=true&amp;Lang=en"/>
    <hyperlink ref="A6" r:id="rId5" tooltip="Click once to display linked information. Click and hold to select this cell." display="http://nzdotstat.stats.govt.nz/OECDStat_Metadata/ShowMetadata.ashx?Dataset=TABLECODE916&amp;Coords=[CATEGORY]&amp;ShowOnWeb=true&amp;Lang=en"/>
    <hyperlink ref="A7" r:id="rId6" tooltip="Click once to display linked information. Click and hold to select this cell." display="http://nzdotstat.stats.govt.nz/OECDStat_Metadata/ShowMetadata.ashx?Dataset=TABLECODE916&amp;Coords=[CATEGORY].[98]&amp;ShowOnWeb=true&amp;Lang=en"/>
    <hyperlink ref="A8" r:id="rId7" tooltip="Click once to display linked information. Click and hold to select this cell." display="http://nzdotstat.stats.govt.nz/OECDStat_Metadata/ShowMetadata.ashx?Dataset=TABLECODE916&amp;Coords=[CATEGORY].[98]&amp;ShowOnWeb=true&amp;Lang=en"/>
    <hyperlink ref="B56" r:id="rId8" tooltip="Click once to display linked information. Click and hold to select this cell." display="http://nzdotstat.stats.govt.nz/OECDStat_Metadata/ShowMetadata.ashx?Dataset=TABLECODE916&amp;Coords=[CATEGORY].[10]&amp;ShowOnWeb=true&amp;Lang=en"/>
    <hyperlink ref="B70" r:id="rId9" tooltip="Click once to display linked information. Click and hold to select this cell." display="http://nzdotstat.stats.govt.nz/OECDStat_Metadata/ShowMetadata.ashx?Dataset=TABLECODE916&amp;Coords=[CATEGORY].[14]&amp;ShowOnWeb=true&amp;Lang=en"/>
    <hyperlink ref="A71" r:id="rId10" tooltip="Click once to display linked information. Click and hold to select this cell." display="http://nzdotstat.stats.govt.nz/"/>
  </hyperlinks>
  <pageMargins left="0.75" right="0.75" top="1" bottom="1" header="0.5" footer="0.5"/>
  <pageSetup orientation="portrait" horizontalDpi="0" verticalDpi="0"/>
  <legacyDrawing r:id="rId1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2"/>
  <sheetViews>
    <sheetView tabSelected="1" workbookViewId="0">
      <selection activeCell="A3" sqref="A3:G15"/>
    </sheetView>
  </sheetViews>
  <sheetFormatPr defaultRowHeight="11.25"/>
  <cols>
    <col min="1" max="1" width="23.85546875" style="16" customWidth="1"/>
    <col min="2" max="13" width="16.85546875" style="16" customWidth="1"/>
    <col min="14" max="16384" width="9.140625" style="16"/>
  </cols>
  <sheetData>
    <row r="1" spans="1:11">
      <c r="A1" s="15" t="s">
        <v>370</v>
      </c>
      <c r="B1" s="15"/>
      <c r="C1" s="15"/>
    </row>
    <row r="2" spans="1:11">
      <c r="A2" s="15" t="s">
        <v>280</v>
      </c>
      <c r="B2" s="15" t="s">
        <v>311</v>
      </c>
      <c r="C2" s="15" t="s">
        <v>312</v>
      </c>
      <c r="D2" s="15" t="s">
        <v>313</v>
      </c>
      <c r="E2" s="15" t="s">
        <v>314</v>
      </c>
      <c r="F2" s="15" t="s">
        <v>315</v>
      </c>
      <c r="G2" s="15" t="s">
        <v>296</v>
      </c>
      <c r="H2" s="15"/>
      <c r="I2" s="15"/>
      <c r="J2" s="15"/>
      <c r="K2" s="15"/>
    </row>
    <row r="3" spans="1:11" s="15" customFormat="1">
      <c r="A3" s="15" t="s">
        <v>282</v>
      </c>
      <c r="B3" s="16">
        <v>6.9499079862634856</v>
      </c>
      <c r="C3" s="16">
        <v>6.588458006589013</v>
      </c>
      <c r="D3" s="16">
        <v>5.581270139418212</v>
      </c>
      <c r="E3" s="16">
        <v>6.2364371116858708</v>
      </c>
      <c r="F3" s="19">
        <v>6.3247511681752613</v>
      </c>
      <c r="G3" s="19">
        <v>6.2768477468191879</v>
      </c>
    </row>
    <row r="4" spans="1:11">
      <c r="A4" s="15" t="s">
        <v>288</v>
      </c>
      <c r="B4" s="16">
        <v>6.0254715634937552</v>
      </c>
      <c r="C4" s="16">
        <v>5.1186034355993959</v>
      </c>
      <c r="D4" s="16">
        <v>4.9915340353148983</v>
      </c>
      <c r="E4" s="16">
        <v>4.9564518731796676</v>
      </c>
      <c r="F4" s="19">
        <v>5.030389670558189</v>
      </c>
      <c r="G4" s="19">
        <v>5.3098367259661874</v>
      </c>
    </row>
    <row r="5" spans="1:11">
      <c r="A5" s="15" t="s">
        <v>285</v>
      </c>
      <c r="B5" s="16">
        <v>4.626105136779592</v>
      </c>
      <c r="C5" s="16">
        <v>5.7361081113109735</v>
      </c>
      <c r="D5" s="16">
        <v>4.3704920871257835</v>
      </c>
      <c r="E5" s="16">
        <v>4.8624642169824774</v>
      </c>
      <c r="F5" s="19">
        <v>4.8151705231432551</v>
      </c>
      <c r="G5" s="19">
        <v>4.7212053960149936</v>
      </c>
    </row>
    <row r="6" spans="1:11">
      <c r="A6" s="15" t="s">
        <v>291</v>
      </c>
      <c r="B6" s="17">
        <v>0.97610410217832011</v>
      </c>
      <c r="C6" s="17">
        <v>1.1110031166810876</v>
      </c>
      <c r="D6" s="16">
        <v>0.8778608718134735</v>
      </c>
      <c r="E6" s="16">
        <v>0.98290413069394411</v>
      </c>
      <c r="F6" s="19">
        <v>1.0345350052616074</v>
      </c>
      <c r="G6" s="19">
        <v>0.96542269656231072</v>
      </c>
    </row>
    <row r="7" spans="1:11">
      <c r="A7" s="15" t="s">
        <v>286</v>
      </c>
      <c r="B7" s="16">
        <v>0.52626921421192174</v>
      </c>
      <c r="C7" s="16">
        <v>0.56139152194732034</v>
      </c>
      <c r="D7" s="16">
        <v>0.48268124606250334</v>
      </c>
      <c r="E7" s="16">
        <v>0.47577438267758349</v>
      </c>
      <c r="F7" s="19">
        <v>0.55261801971388191</v>
      </c>
      <c r="G7" s="19">
        <v>0.51131217708786492</v>
      </c>
    </row>
    <row r="8" spans="1:11">
      <c r="A8" s="15" t="s">
        <v>294</v>
      </c>
      <c r="B8" s="16">
        <v>0.48542884373670703</v>
      </c>
      <c r="C8" s="16">
        <v>0.563076325810411</v>
      </c>
      <c r="D8" s="16">
        <v>0.33369063939417531</v>
      </c>
      <c r="E8" s="16">
        <v>0.5094119009831829</v>
      </c>
      <c r="F8" s="19">
        <v>0.46870682894697391</v>
      </c>
      <c r="G8" s="19">
        <v>0.44752347927737723</v>
      </c>
    </row>
    <row r="9" spans="1:11">
      <c r="A9" s="15" t="s">
        <v>283</v>
      </c>
      <c r="B9" s="16">
        <v>0.43225065422957448</v>
      </c>
      <c r="C9" s="16">
        <v>0.52544968004859061</v>
      </c>
      <c r="D9" s="16">
        <v>0.3551204259655612</v>
      </c>
      <c r="E9" s="16">
        <v>0.5029533634715867</v>
      </c>
      <c r="F9" s="19">
        <v>0.52866343955959105</v>
      </c>
      <c r="G9" s="19">
        <v>0.4386781732515756</v>
      </c>
    </row>
    <row r="10" spans="1:11">
      <c r="A10" s="15" t="s">
        <v>284</v>
      </c>
      <c r="B10" s="16">
        <v>0.50344895167247306</v>
      </c>
      <c r="C10" s="16">
        <v>0.40146826659010032</v>
      </c>
      <c r="D10" s="16">
        <v>0.35370516091860921</v>
      </c>
      <c r="E10" s="16">
        <v>0.55508474158759846</v>
      </c>
      <c r="F10" s="19">
        <v>0.4027591613379784</v>
      </c>
      <c r="G10" s="19">
        <v>0.43632242478280991</v>
      </c>
    </row>
    <row r="11" spans="1:11">
      <c r="A11" s="15" t="s">
        <v>293</v>
      </c>
      <c r="B11" s="16">
        <v>0.38387759503374008</v>
      </c>
      <c r="C11" s="16">
        <v>0.36105949941719317</v>
      </c>
      <c r="D11" s="16">
        <v>0.29944864491013345</v>
      </c>
      <c r="E11" s="16">
        <v>0.33317011178838951</v>
      </c>
      <c r="F11" s="19">
        <v>0.29397632710104604</v>
      </c>
      <c r="G11" s="19">
        <v>0.33607400361604428</v>
      </c>
    </row>
    <row r="12" spans="1:11">
      <c r="A12" s="15" t="s">
        <v>287</v>
      </c>
      <c r="B12" s="16">
        <v>0.13422862760691945</v>
      </c>
      <c r="C12" s="16">
        <v>0.13757319065769674</v>
      </c>
      <c r="D12" s="16">
        <v>0.12516109094623701</v>
      </c>
      <c r="E12" s="16">
        <v>0.11351584114086215</v>
      </c>
      <c r="F12" s="19">
        <v>0.13781607414707878</v>
      </c>
      <c r="G12" s="19">
        <v>0.12964074863805519</v>
      </c>
    </row>
    <row r="13" spans="1:11">
      <c r="A13" s="15" t="s">
        <v>290</v>
      </c>
      <c r="B13" s="17">
        <v>9.6352639294908254E-2</v>
      </c>
      <c r="C13" s="16">
        <v>9.8081605959029025E-2</v>
      </c>
      <c r="D13" s="16">
        <v>8.5144077505624763E-2</v>
      </c>
      <c r="E13" s="16">
        <v>9.3216889983322199E-2</v>
      </c>
      <c r="F13" s="19">
        <v>8.9153923503150698E-2</v>
      </c>
      <c r="G13" s="19">
        <v>9.1876466984036509E-2</v>
      </c>
    </row>
    <row r="14" spans="1:11">
      <c r="A14" s="15" t="s">
        <v>292</v>
      </c>
      <c r="B14" s="16">
        <v>0</v>
      </c>
      <c r="C14" s="17">
        <v>0</v>
      </c>
      <c r="D14" s="16">
        <v>0</v>
      </c>
      <c r="E14" s="16">
        <v>0</v>
      </c>
      <c r="F14" s="19">
        <v>0</v>
      </c>
      <c r="G14" s="19">
        <v>0</v>
      </c>
    </row>
    <row r="15" spans="1:11">
      <c r="A15" s="15" t="s">
        <v>295</v>
      </c>
      <c r="B15" s="15">
        <v>21.139445314501398</v>
      </c>
      <c r="C15" s="15">
        <v>21.202272760610811</v>
      </c>
      <c r="D15" s="15">
        <v>17.856108419375211</v>
      </c>
      <c r="E15" s="15">
        <v>19.621384564174484</v>
      </c>
      <c r="F15" s="24">
        <v>19.678540141448014</v>
      </c>
      <c r="G15" s="24">
        <v>19.664740039000442</v>
      </c>
    </row>
    <row r="30" spans="1:1">
      <c r="A30" s="46" t="s">
        <v>282</v>
      </c>
    </row>
    <row r="31" spans="1:1">
      <c r="A31" s="46" t="s">
        <v>288</v>
      </c>
    </row>
    <row r="32" spans="1:1">
      <c r="A32" s="46" t="s">
        <v>285</v>
      </c>
    </row>
    <row r="33" spans="1:1">
      <c r="A33" s="46" t="s">
        <v>291</v>
      </c>
    </row>
    <row r="34" spans="1:1">
      <c r="A34" s="46" t="s">
        <v>286</v>
      </c>
    </row>
    <row r="35" spans="1:1">
      <c r="A35" s="46" t="s">
        <v>294</v>
      </c>
    </row>
    <row r="36" spans="1:1">
      <c r="A36" s="46" t="s">
        <v>283</v>
      </c>
    </row>
    <row r="37" spans="1:1">
      <c r="A37" s="46" t="s">
        <v>284</v>
      </c>
    </row>
    <row r="38" spans="1:1">
      <c r="A38" s="46" t="s">
        <v>293</v>
      </c>
    </row>
    <row r="39" spans="1:1">
      <c r="A39" s="46" t="s">
        <v>287</v>
      </c>
    </row>
    <row r="40" spans="1:1">
      <c r="A40" s="46" t="s">
        <v>290</v>
      </c>
    </row>
    <row r="41" spans="1:1">
      <c r="A41" s="46" t="s">
        <v>292</v>
      </c>
    </row>
    <row r="42" spans="1:1">
      <c r="A42" s="46" t="s">
        <v>295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58"/>
  <sheetViews>
    <sheetView topLeftCell="A425" zoomScaleNormal="100" workbookViewId="0">
      <selection activeCell="C457" sqref="C456:C457"/>
    </sheetView>
  </sheetViews>
  <sheetFormatPr defaultRowHeight="11.25"/>
  <cols>
    <col min="1" max="1" width="25.42578125" style="24" customWidth="1"/>
    <col min="2" max="2" width="34.85546875" style="19" customWidth="1"/>
    <col min="3" max="3" width="31.7109375" style="19" customWidth="1"/>
    <col min="4" max="4" width="29" style="19" customWidth="1"/>
    <col min="5" max="6" width="28.42578125" style="19" customWidth="1"/>
    <col min="7" max="7" width="9.140625" style="19"/>
    <col min="8" max="8" width="16.7109375" style="23" customWidth="1"/>
    <col min="9" max="9" width="10.5703125" style="19" bestFit="1" customWidth="1"/>
    <col min="10" max="11" width="9.140625" style="19"/>
    <col min="12" max="12" width="9.140625" style="19" customWidth="1"/>
    <col min="13" max="16384" width="9.140625" style="19"/>
  </cols>
  <sheetData>
    <row r="1" spans="1:8" ht="21">
      <c r="A1" s="50" t="s">
        <v>0</v>
      </c>
      <c r="B1" s="51"/>
      <c r="C1" s="51"/>
      <c r="D1" s="52"/>
      <c r="E1" s="18" t="s">
        <v>1</v>
      </c>
      <c r="H1" s="20"/>
    </row>
    <row r="2" spans="1:8" ht="12.75">
      <c r="A2" s="53" t="s">
        <v>2</v>
      </c>
      <c r="B2" s="54"/>
      <c r="C2" s="55"/>
      <c r="D2" s="21" t="s">
        <v>3</v>
      </c>
      <c r="E2" s="21" t="s">
        <v>3</v>
      </c>
      <c r="H2" s="20"/>
    </row>
    <row r="3" spans="1:8" ht="12.75">
      <c r="A3" s="56" t="s">
        <v>4</v>
      </c>
      <c r="B3" s="57"/>
      <c r="C3" s="58"/>
      <c r="D3" s="21" t="s">
        <v>3</v>
      </c>
      <c r="E3" s="44">
        <v>952.2</v>
      </c>
      <c r="H3" s="20"/>
    </row>
    <row r="4" spans="1:8" ht="12.75">
      <c r="A4" s="59" t="s">
        <v>4</v>
      </c>
      <c r="B4" s="62" t="s">
        <v>5</v>
      </c>
      <c r="C4" s="63"/>
      <c r="D4" s="21" t="s">
        <v>3</v>
      </c>
      <c r="E4" s="45">
        <v>162.80000000000001</v>
      </c>
      <c r="H4" s="20"/>
    </row>
    <row r="5" spans="1:8" ht="12.75">
      <c r="A5" s="60"/>
      <c r="B5" s="47" t="s">
        <v>5</v>
      </c>
      <c r="C5" s="22" t="s">
        <v>6</v>
      </c>
      <c r="D5" s="21" t="s">
        <v>3</v>
      </c>
      <c r="E5" s="44">
        <v>18.600000000000001</v>
      </c>
      <c r="H5" s="20"/>
    </row>
    <row r="6" spans="1:8" ht="12.75">
      <c r="A6" s="60"/>
      <c r="B6" s="48"/>
      <c r="C6" s="22" t="s">
        <v>7</v>
      </c>
      <c r="D6" s="21" t="s">
        <v>3</v>
      </c>
      <c r="E6" s="45">
        <v>23.5</v>
      </c>
      <c r="H6" s="20"/>
    </row>
    <row r="7" spans="1:8" ht="12.75">
      <c r="A7" s="60"/>
      <c r="B7" s="48"/>
      <c r="C7" s="22" t="s">
        <v>8</v>
      </c>
      <c r="D7" s="21" t="s">
        <v>3</v>
      </c>
      <c r="E7" s="44">
        <v>74.099999999999994</v>
      </c>
      <c r="H7" s="20"/>
    </row>
    <row r="8" spans="1:8" ht="12.75">
      <c r="A8" s="60"/>
      <c r="B8" s="48"/>
      <c r="C8" s="22" t="s">
        <v>9</v>
      </c>
      <c r="D8" s="21" t="s">
        <v>3</v>
      </c>
      <c r="E8" s="45">
        <v>8.4</v>
      </c>
      <c r="H8" s="20"/>
    </row>
    <row r="9" spans="1:8" ht="21">
      <c r="A9" s="60"/>
      <c r="B9" s="49"/>
      <c r="C9" s="22" t="s">
        <v>10</v>
      </c>
      <c r="D9" s="21" t="s">
        <v>3</v>
      </c>
      <c r="E9" s="44">
        <v>38.200000000000003</v>
      </c>
      <c r="H9" s="20"/>
    </row>
    <row r="10" spans="1:8" ht="12.75" customHeight="1">
      <c r="A10" s="60"/>
      <c r="B10" s="62" t="s">
        <v>11</v>
      </c>
      <c r="C10" s="63"/>
      <c r="D10" s="21" t="s">
        <v>3</v>
      </c>
      <c r="E10" s="45">
        <v>27.3</v>
      </c>
      <c r="H10" s="20"/>
    </row>
    <row r="11" spans="1:8" ht="12.75" customHeight="1">
      <c r="A11" s="60"/>
      <c r="B11" s="47" t="s">
        <v>11</v>
      </c>
      <c r="C11" s="22" t="s">
        <v>12</v>
      </c>
      <c r="D11" s="21" t="s">
        <v>3</v>
      </c>
      <c r="E11" s="44">
        <v>19.5</v>
      </c>
      <c r="H11" s="20"/>
    </row>
    <row r="12" spans="1:8" ht="12.75">
      <c r="A12" s="60"/>
      <c r="B12" s="48"/>
      <c r="C12" s="22" t="s">
        <v>13</v>
      </c>
      <c r="D12" s="21" t="s">
        <v>3</v>
      </c>
      <c r="E12" s="45">
        <v>7.7</v>
      </c>
      <c r="H12" s="20"/>
    </row>
    <row r="13" spans="1:8" ht="12.75">
      <c r="A13" s="60"/>
      <c r="B13" s="49"/>
      <c r="C13" s="22" t="s">
        <v>14</v>
      </c>
      <c r="D13" s="21" t="s">
        <v>3</v>
      </c>
      <c r="E13" s="44" t="s">
        <v>15</v>
      </c>
      <c r="H13" s="20"/>
    </row>
    <row r="14" spans="1:8" ht="12.75">
      <c r="A14" s="60"/>
      <c r="B14" s="62" t="s">
        <v>16</v>
      </c>
      <c r="C14" s="63"/>
      <c r="D14" s="21" t="s">
        <v>3</v>
      </c>
      <c r="E14" s="45">
        <v>33.799999999999997</v>
      </c>
      <c r="H14" s="20"/>
    </row>
    <row r="15" spans="1:8" ht="12.75">
      <c r="A15" s="60"/>
      <c r="B15" s="47" t="s">
        <v>16</v>
      </c>
      <c r="C15" s="22" t="s">
        <v>17</v>
      </c>
      <c r="D15" s="21" t="s">
        <v>3</v>
      </c>
      <c r="E15" s="44">
        <v>27.6</v>
      </c>
      <c r="H15" s="20"/>
    </row>
    <row r="16" spans="1:8" ht="12.75">
      <c r="A16" s="60"/>
      <c r="B16" s="49"/>
      <c r="C16" s="22" t="s">
        <v>18</v>
      </c>
      <c r="D16" s="21" t="s">
        <v>3</v>
      </c>
      <c r="E16" s="45">
        <v>6.2</v>
      </c>
      <c r="H16" s="20"/>
    </row>
    <row r="17" spans="1:8" ht="12.75">
      <c r="A17" s="60"/>
      <c r="B17" s="62" t="s">
        <v>19</v>
      </c>
      <c r="C17" s="63"/>
      <c r="D17" s="21" t="s">
        <v>3</v>
      </c>
      <c r="E17" s="44">
        <v>212.9</v>
      </c>
      <c r="H17" s="20"/>
    </row>
    <row r="18" spans="1:8" ht="12.75">
      <c r="A18" s="60"/>
      <c r="B18" s="47" t="s">
        <v>19</v>
      </c>
      <c r="C18" s="22" t="s">
        <v>20</v>
      </c>
      <c r="D18" s="21" t="s">
        <v>3</v>
      </c>
      <c r="E18" s="45">
        <v>66.2</v>
      </c>
      <c r="H18" s="20"/>
    </row>
    <row r="19" spans="1:8" ht="12.75">
      <c r="A19" s="60"/>
      <c r="B19" s="48"/>
      <c r="C19" s="22" t="s">
        <v>21</v>
      </c>
      <c r="D19" s="21" t="s">
        <v>3</v>
      </c>
      <c r="E19" s="44">
        <v>53.4</v>
      </c>
      <c r="H19" s="20"/>
    </row>
    <row r="20" spans="1:8" ht="12.75">
      <c r="A20" s="60"/>
      <c r="B20" s="48"/>
      <c r="C20" s="22" t="s">
        <v>22</v>
      </c>
      <c r="D20" s="21" t="s">
        <v>3</v>
      </c>
      <c r="E20" s="45" t="s">
        <v>15</v>
      </c>
      <c r="H20" s="20"/>
    </row>
    <row r="21" spans="1:8" ht="12.75">
      <c r="A21" s="60"/>
      <c r="B21" s="48"/>
      <c r="C21" s="22" t="s">
        <v>23</v>
      </c>
      <c r="D21" s="21" t="s">
        <v>3</v>
      </c>
      <c r="E21" s="44">
        <v>24.7</v>
      </c>
      <c r="H21" s="20"/>
    </row>
    <row r="22" spans="1:8" ht="12.75">
      <c r="A22" s="60"/>
      <c r="B22" s="48"/>
      <c r="C22" s="22" t="s">
        <v>24</v>
      </c>
      <c r="D22" s="21" t="s">
        <v>3</v>
      </c>
      <c r="E22" s="45">
        <v>36.1</v>
      </c>
      <c r="H22" s="20"/>
    </row>
    <row r="23" spans="1:8" ht="12.75">
      <c r="A23" s="60"/>
      <c r="B23" s="49"/>
      <c r="C23" s="22" t="s">
        <v>25</v>
      </c>
      <c r="D23" s="21" t="s">
        <v>3</v>
      </c>
      <c r="E23" s="44" t="s">
        <v>15</v>
      </c>
      <c r="H23" s="20"/>
    </row>
    <row r="24" spans="1:8" ht="12.75">
      <c r="A24" s="60"/>
      <c r="B24" s="62" t="s">
        <v>26</v>
      </c>
      <c r="C24" s="63"/>
      <c r="D24" s="21" t="s">
        <v>3</v>
      </c>
      <c r="E24" s="45">
        <v>49.8</v>
      </c>
      <c r="H24" s="20"/>
    </row>
    <row r="25" spans="1:8" ht="21">
      <c r="A25" s="60"/>
      <c r="B25" s="47" t="s">
        <v>26</v>
      </c>
      <c r="C25" s="22" t="s">
        <v>27</v>
      </c>
      <c r="D25" s="21" t="s">
        <v>3</v>
      </c>
      <c r="E25" s="44">
        <v>18.399999999999999</v>
      </c>
      <c r="H25" s="20"/>
    </row>
    <row r="26" spans="1:8" ht="12.75">
      <c r="A26" s="60"/>
      <c r="B26" s="48"/>
      <c r="C26" s="22" t="s">
        <v>28</v>
      </c>
      <c r="D26" s="21" t="s">
        <v>3</v>
      </c>
      <c r="E26" s="45" t="s">
        <v>15</v>
      </c>
      <c r="H26" s="20"/>
    </row>
    <row r="27" spans="1:8" ht="12.75">
      <c r="A27" s="60"/>
      <c r="B27" s="48"/>
      <c r="C27" s="22" t="s">
        <v>29</v>
      </c>
      <c r="D27" s="21" t="s">
        <v>3</v>
      </c>
      <c r="E27" s="44">
        <v>10.8</v>
      </c>
      <c r="H27" s="20"/>
    </row>
    <row r="28" spans="1:8" ht="21">
      <c r="A28" s="60"/>
      <c r="B28" s="48"/>
      <c r="C28" s="22" t="s">
        <v>30</v>
      </c>
      <c r="D28" s="21" t="s">
        <v>3</v>
      </c>
      <c r="E28" s="45">
        <v>2.8</v>
      </c>
      <c r="H28" s="20"/>
    </row>
    <row r="29" spans="1:8" ht="21">
      <c r="A29" s="60"/>
      <c r="B29" s="48"/>
      <c r="C29" s="22" t="s">
        <v>31</v>
      </c>
      <c r="D29" s="21" t="s">
        <v>3</v>
      </c>
      <c r="E29" s="44">
        <v>4.8</v>
      </c>
      <c r="H29" s="20"/>
    </row>
    <row r="30" spans="1:8" ht="21">
      <c r="A30" s="60"/>
      <c r="B30" s="49"/>
      <c r="C30" s="22" t="s">
        <v>32</v>
      </c>
      <c r="D30" s="21" t="s">
        <v>3</v>
      </c>
      <c r="E30" s="45">
        <v>8.5</v>
      </c>
      <c r="H30" s="20"/>
    </row>
    <row r="31" spans="1:8" ht="12.75">
      <c r="A31" s="60"/>
      <c r="B31" s="62" t="s">
        <v>33</v>
      </c>
      <c r="C31" s="63"/>
      <c r="D31" s="21" t="s">
        <v>3</v>
      </c>
      <c r="E31" s="44">
        <v>23.8</v>
      </c>
      <c r="H31" s="20"/>
    </row>
    <row r="32" spans="1:8" ht="21">
      <c r="A32" s="60"/>
      <c r="B32" s="47" t="s">
        <v>33</v>
      </c>
      <c r="C32" s="22" t="s">
        <v>34</v>
      </c>
      <c r="D32" s="21" t="s">
        <v>3</v>
      </c>
      <c r="E32" s="45">
        <v>7.4</v>
      </c>
      <c r="H32" s="20"/>
    </row>
    <row r="33" spans="1:8" ht="12.75">
      <c r="A33" s="60"/>
      <c r="B33" s="48"/>
      <c r="C33" s="22" t="s">
        <v>35</v>
      </c>
      <c r="D33" s="21" t="s">
        <v>3</v>
      </c>
      <c r="E33" s="44" t="s">
        <v>15</v>
      </c>
      <c r="H33" s="20"/>
    </row>
    <row r="34" spans="1:8" ht="12.75">
      <c r="A34" s="60"/>
      <c r="B34" s="49"/>
      <c r="C34" s="22" t="s">
        <v>36</v>
      </c>
      <c r="D34" s="21" t="s">
        <v>3</v>
      </c>
      <c r="E34" s="45" t="s">
        <v>15</v>
      </c>
      <c r="H34" s="20"/>
    </row>
    <row r="35" spans="1:8" ht="12.75">
      <c r="A35" s="60"/>
      <c r="B35" s="62" t="s">
        <v>37</v>
      </c>
      <c r="C35" s="63"/>
      <c r="D35" s="21" t="s">
        <v>3</v>
      </c>
      <c r="E35" s="44">
        <v>140.1</v>
      </c>
      <c r="H35" s="20"/>
    </row>
    <row r="36" spans="1:8" ht="12.75">
      <c r="A36" s="60"/>
      <c r="B36" s="47" t="s">
        <v>37</v>
      </c>
      <c r="C36" s="22" t="s">
        <v>38</v>
      </c>
      <c r="D36" s="21" t="s">
        <v>3</v>
      </c>
      <c r="E36" s="45">
        <v>49.7</v>
      </c>
      <c r="H36" s="20"/>
    </row>
    <row r="37" spans="1:8" ht="21">
      <c r="A37" s="60"/>
      <c r="B37" s="48"/>
      <c r="C37" s="22" t="s">
        <v>39</v>
      </c>
      <c r="D37" s="21" t="s">
        <v>3</v>
      </c>
      <c r="E37" s="44">
        <v>69.099999999999994</v>
      </c>
      <c r="H37" s="20"/>
    </row>
    <row r="38" spans="1:8" ht="12.75">
      <c r="A38" s="60"/>
      <c r="B38" s="49"/>
      <c r="C38" s="22" t="s">
        <v>40</v>
      </c>
      <c r="D38" s="21" t="s">
        <v>3</v>
      </c>
      <c r="E38" s="45">
        <v>21.2</v>
      </c>
      <c r="H38" s="20"/>
    </row>
    <row r="39" spans="1:8" ht="12.75">
      <c r="A39" s="60"/>
      <c r="B39" s="62" t="s">
        <v>41</v>
      </c>
      <c r="C39" s="63"/>
      <c r="D39" s="21" t="s">
        <v>3</v>
      </c>
      <c r="E39" s="44">
        <v>30.6</v>
      </c>
      <c r="H39" s="20"/>
    </row>
    <row r="40" spans="1:8" ht="12.75">
      <c r="A40" s="60"/>
      <c r="B40" s="47" t="s">
        <v>41</v>
      </c>
      <c r="C40" s="22" t="s">
        <v>42</v>
      </c>
      <c r="D40" s="21" t="s">
        <v>3</v>
      </c>
      <c r="E40" s="45">
        <v>1.4</v>
      </c>
      <c r="H40" s="20"/>
    </row>
    <row r="41" spans="1:8" ht="12.75">
      <c r="A41" s="60"/>
      <c r="B41" s="48"/>
      <c r="C41" s="22" t="s">
        <v>43</v>
      </c>
      <c r="D41" s="21" t="s">
        <v>3</v>
      </c>
      <c r="E41" s="44" t="s">
        <v>15</v>
      </c>
      <c r="H41" s="20"/>
    </row>
    <row r="42" spans="1:8" ht="12.75">
      <c r="A42" s="60"/>
      <c r="B42" s="49"/>
      <c r="C42" s="22" t="s">
        <v>44</v>
      </c>
      <c r="D42" s="21" t="s">
        <v>3</v>
      </c>
      <c r="E42" s="45">
        <v>28.2</v>
      </c>
      <c r="H42" s="20"/>
    </row>
    <row r="43" spans="1:8" ht="12.75">
      <c r="A43" s="60"/>
      <c r="B43" s="62" t="s">
        <v>45</v>
      </c>
      <c r="C43" s="63"/>
      <c r="D43" s="21" t="s">
        <v>3</v>
      </c>
      <c r="E43" s="44">
        <v>100.4</v>
      </c>
      <c r="H43" s="20"/>
    </row>
    <row r="44" spans="1:8" ht="21">
      <c r="A44" s="60"/>
      <c r="B44" s="47" t="s">
        <v>45</v>
      </c>
      <c r="C44" s="22" t="s">
        <v>46</v>
      </c>
      <c r="D44" s="21" t="s">
        <v>3</v>
      </c>
      <c r="E44" s="45">
        <v>14.2</v>
      </c>
      <c r="H44" s="20"/>
    </row>
    <row r="45" spans="1:8" ht="21">
      <c r="A45" s="60"/>
      <c r="B45" s="48"/>
      <c r="C45" s="22" t="s">
        <v>47</v>
      </c>
      <c r="D45" s="21" t="s">
        <v>3</v>
      </c>
      <c r="E45" s="44" t="s">
        <v>15</v>
      </c>
      <c r="H45" s="20"/>
    </row>
    <row r="46" spans="1:8" ht="21">
      <c r="A46" s="60"/>
      <c r="B46" s="48"/>
      <c r="C46" s="22" t="s">
        <v>48</v>
      </c>
      <c r="D46" s="21" t="s">
        <v>3</v>
      </c>
      <c r="E46" s="45">
        <v>19.899999999999999</v>
      </c>
      <c r="H46" s="20"/>
    </row>
    <row r="47" spans="1:8" ht="12.75">
      <c r="A47" s="60"/>
      <c r="B47" s="48"/>
      <c r="C47" s="22" t="s">
        <v>49</v>
      </c>
      <c r="D47" s="21" t="s">
        <v>3</v>
      </c>
      <c r="E47" s="44">
        <v>32.9</v>
      </c>
      <c r="H47" s="20"/>
    </row>
    <row r="48" spans="1:8" ht="12.75">
      <c r="A48" s="60"/>
      <c r="B48" s="48"/>
      <c r="C48" s="22" t="s">
        <v>50</v>
      </c>
      <c r="D48" s="21" t="s">
        <v>3</v>
      </c>
      <c r="E48" s="45">
        <v>10.199999999999999</v>
      </c>
      <c r="H48" s="20"/>
    </row>
    <row r="49" spans="1:8" ht="12.75">
      <c r="A49" s="60"/>
      <c r="B49" s="48"/>
      <c r="C49" s="22" t="s">
        <v>51</v>
      </c>
      <c r="D49" s="21" t="s">
        <v>3</v>
      </c>
      <c r="E49" s="44">
        <v>6.8</v>
      </c>
      <c r="H49" s="20"/>
    </row>
    <row r="50" spans="1:8" ht="12.75">
      <c r="A50" s="60"/>
      <c r="B50" s="48"/>
      <c r="C50" s="22" t="s">
        <v>52</v>
      </c>
      <c r="D50" s="21" t="s">
        <v>3</v>
      </c>
      <c r="E50" s="45" t="s">
        <v>15</v>
      </c>
      <c r="H50" s="20"/>
    </row>
    <row r="51" spans="1:8" ht="21">
      <c r="A51" s="60"/>
      <c r="B51" s="49"/>
      <c r="C51" s="22" t="s">
        <v>53</v>
      </c>
      <c r="D51" s="21" t="s">
        <v>3</v>
      </c>
      <c r="E51" s="44">
        <v>3.2</v>
      </c>
      <c r="H51" s="20"/>
    </row>
    <row r="52" spans="1:8" ht="12.75">
      <c r="A52" s="60"/>
      <c r="B52" s="56" t="s">
        <v>54</v>
      </c>
      <c r="C52" s="58"/>
      <c r="D52" s="21" t="s">
        <v>3</v>
      </c>
      <c r="E52" s="45" t="s">
        <v>15</v>
      </c>
      <c r="H52" s="20"/>
    </row>
    <row r="53" spans="1:8" ht="12.75">
      <c r="A53" s="60"/>
      <c r="B53" s="62" t="s">
        <v>55</v>
      </c>
      <c r="C53" s="63"/>
      <c r="D53" s="21" t="s">
        <v>3</v>
      </c>
      <c r="E53" s="44">
        <v>90.5</v>
      </c>
      <c r="H53" s="20"/>
    </row>
    <row r="54" spans="1:8" ht="12.75">
      <c r="A54" s="60"/>
      <c r="B54" s="47" t="s">
        <v>55</v>
      </c>
      <c r="C54" s="22" t="s">
        <v>56</v>
      </c>
      <c r="D54" s="21" t="s">
        <v>3</v>
      </c>
      <c r="E54" s="45">
        <v>21</v>
      </c>
      <c r="H54" s="20"/>
    </row>
    <row r="55" spans="1:8" ht="12.75">
      <c r="A55" s="60"/>
      <c r="B55" s="48"/>
      <c r="C55" s="22" t="s">
        <v>57</v>
      </c>
      <c r="D55" s="21" t="s">
        <v>3</v>
      </c>
      <c r="E55" s="44" t="s">
        <v>15</v>
      </c>
      <c r="H55" s="20"/>
    </row>
    <row r="56" spans="1:8" ht="12.75">
      <c r="A56" s="60"/>
      <c r="B56" s="48"/>
      <c r="C56" s="22" t="s">
        <v>58</v>
      </c>
      <c r="D56" s="21" t="s">
        <v>3</v>
      </c>
      <c r="E56" s="45">
        <v>14.5</v>
      </c>
      <c r="H56" s="20"/>
    </row>
    <row r="57" spans="1:8" ht="12.75">
      <c r="A57" s="60"/>
      <c r="B57" s="48"/>
      <c r="C57" s="22" t="s">
        <v>59</v>
      </c>
      <c r="D57" s="21" t="s">
        <v>3</v>
      </c>
      <c r="E57" s="44">
        <v>41.7</v>
      </c>
      <c r="H57" s="20"/>
    </row>
    <row r="58" spans="1:8" ht="12.75">
      <c r="A58" s="60"/>
      <c r="B58" s="48"/>
      <c r="C58" s="22" t="s">
        <v>60</v>
      </c>
      <c r="D58" s="21" t="s">
        <v>3</v>
      </c>
      <c r="E58" s="45">
        <v>5.2</v>
      </c>
      <c r="H58" s="20"/>
    </row>
    <row r="59" spans="1:8" ht="12.75">
      <c r="A59" s="60"/>
      <c r="B59" s="49"/>
      <c r="C59" s="22" t="s">
        <v>61</v>
      </c>
      <c r="D59" s="21" t="s">
        <v>3</v>
      </c>
      <c r="E59" s="44" t="s">
        <v>15</v>
      </c>
      <c r="H59" s="20"/>
    </row>
    <row r="60" spans="1:8" ht="12.75">
      <c r="A60" s="60"/>
      <c r="B60" s="62" t="s">
        <v>62</v>
      </c>
      <c r="C60" s="63"/>
      <c r="D60" s="21" t="s">
        <v>3</v>
      </c>
      <c r="E60" s="45">
        <v>93.1</v>
      </c>
      <c r="H60" s="20"/>
    </row>
    <row r="61" spans="1:8" ht="12.75">
      <c r="A61" s="60"/>
      <c r="B61" s="47" t="s">
        <v>62</v>
      </c>
      <c r="C61" s="22" t="s">
        <v>63</v>
      </c>
      <c r="D61" s="21" t="s">
        <v>3</v>
      </c>
      <c r="E61" s="44">
        <v>70.5</v>
      </c>
      <c r="H61" s="20"/>
    </row>
    <row r="62" spans="1:8" ht="12.75">
      <c r="A62" s="60"/>
      <c r="B62" s="48"/>
      <c r="C62" s="22" t="s">
        <v>64</v>
      </c>
      <c r="D62" s="21" t="s">
        <v>3</v>
      </c>
      <c r="E62" s="45">
        <v>10.9</v>
      </c>
      <c r="H62" s="20"/>
    </row>
    <row r="63" spans="1:8" ht="21">
      <c r="A63" s="60"/>
      <c r="B63" s="48"/>
      <c r="C63" s="22" t="s">
        <v>65</v>
      </c>
      <c r="D63" s="21" t="s">
        <v>3</v>
      </c>
      <c r="E63" s="44">
        <v>3.3</v>
      </c>
      <c r="H63" s="20"/>
    </row>
    <row r="64" spans="1:8" ht="12.75">
      <c r="A64" s="60"/>
      <c r="B64" s="48"/>
      <c r="C64" s="22" t="s">
        <v>66</v>
      </c>
      <c r="D64" s="21" t="s">
        <v>3</v>
      </c>
      <c r="E64" s="45" t="s">
        <v>15</v>
      </c>
      <c r="H64" s="20"/>
    </row>
    <row r="65" spans="1:9" ht="21">
      <c r="A65" s="60"/>
      <c r="B65" s="49"/>
      <c r="C65" s="22" t="s">
        <v>67</v>
      </c>
      <c r="D65" s="21" t="s">
        <v>3</v>
      </c>
      <c r="E65" s="44">
        <v>7.5</v>
      </c>
    </row>
    <row r="66" spans="1:9" ht="12.75">
      <c r="A66" s="61"/>
      <c r="B66" s="56" t="s">
        <v>68</v>
      </c>
      <c r="C66" s="58"/>
      <c r="D66" s="21" t="s">
        <v>3</v>
      </c>
      <c r="E66" s="45" t="s">
        <v>15</v>
      </c>
    </row>
    <row r="70" spans="1:9" s="24" customFormat="1">
      <c r="A70" s="24" t="s">
        <v>69</v>
      </c>
      <c r="H70" s="25"/>
    </row>
    <row r="72" spans="1:9">
      <c r="A72" s="24" t="s">
        <v>70</v>
      </c>
      <c r="B72" s="24" t="s">
        <v>71</v>
      </c>
      <c r="C72" s="24" t="s">
        <v>72</v>
      </c>
      <c r="D72" s="24" t="s">
        <v>73</v>
      </c>
    </row>
    <row r="74" spans="1:9" s="24" customFormat="1">
      <c r="A74" s="24" t="s">
        <v>5</v>
      </c>
      <c r="E74" s="24" t="s">
        <v>74</v>
      </c>
      <c r="F74" s="24" t="s">
        <v>75</v>
      </c>
      <c r="G74" s="24" t="s">
        <v>76</v>
      </c>
      <c r="H74" s="25" t="s">
        <v>77</v>
      </c>
      <c r="I74" s="24" t="s">
        <v>78</v>
      </c>
    </row>
    <row r="75" spans="1:9" s="24" customFormat="1">
      <c r="B75" s="24" t="s">
        <v>6</v>
      </c>
      <c r="E75" s="24">
        <f>E5</f>
        <v>18.600000000000001</v>
      </c>
      <c r="F75" s="24">
        <f>E75*(365.25/7)</f>
        <v>970.52142857142871</v>
      </c>
      <c r="G75" s="24">
        <v>0.99999999999999989</v>
      </c>
      <c r="H75" s="25"/>
      <c r="I75" s="24">
        <f>SUM(I77,I76)</f>
        <v>1.2117421568491094</v>
      </c>
    </row>
    <row r="76" spans="1:9">
      <c r="C76" s="24" t="s">
        <v>79</v>
      </c>
      <c r="D76" s="24"/>
      <c r="E76" s="19">
        <f>E75*G76</f>
        <v>7.7</v>
      </c>
      <c r="F76" s="19">
        <f>E76*(365.25/7)</f>
        <v>401.77500000000003</v>
      </c>
      <c r="G76" s="19">
        <v>0.41397849462365588</v>
      </c>
      <c r="I76" s="19">
        <f>F76*AVERAGE(H78:H79)</f>
        <v>0.50163519396441625</v>
      </c>
    </row>
    <row r="77" spans="1:9">
      <c r="C77" s="24" t="s">
        <v>80</v>
      </c>
      <c r="D77" s="24"/>
      <c r="E77" s="19">
        <f>G77*E75</f>
        <v>10.899999999999999</v>
      </c>
      <c r="F77" s="19">
        <f>E77*(365.25/7)</f>
        <v>568.74642857142851</v>
      </c>
      <c r="G77" s="19">
        <v>0.58602150537634401</v>
      </c>
      <c r="I77" s="19">
        <f>F77*AVERAGE(H78:H79)</f>
        <v>0.71010696288469299</v>
      </c>
    </row>
    <row r="78" spans="1:9">
      <c r="C78" s="24"/>
      <c r="D78" s="2" t="s">
        <v>82</v>
      </c>
      <c r="H78" s="23">
        <f>B466</f>
        <v>4.00513731321467E-4</v>
      </c>
    </row>
    <row r="79" spans="1:9">
      <c r="C79" s="24"/>
      <c r="D79" s="19" t="s">
        <v>81</v>
      </c>
      <c r="F79" s="24"/>
      <c r="H79" s="23">
        <f>B452</f>
        <v>2.09658137894879E-3</v>
      </c>
    </row>
    <row r="80" spans="1:9" s="24" customFormat="1">
      <c r="B80" s="24" t="s">
        <v>83</v>
      </c>
      <c r="E80" s="24">
        <f>E6</f>
        <v>23.5</v>
      </c>
      <c r="F80" s="24">
        <f>E80*(365.25/7)</f>
        <v>1226.1964285714287</v>
      </c>
      <c r="G80" s="24">
        <v>1</v>
      </c>
      <c r="H80" s="25"/>
      <c r="I80" s="24">
        <f>SUM(I81,I84)</f>
        <v>2.1379766645401381</v>
      </c>
    </row>
    <row r="81" spans="1:9">
      <c r="A81" s="19"/>
      <c r="C81" s="24" t="s">
        <v>84</v>
      </c>
      <c r="D81" s="24"/>
      <c r="E81" s="19">
        <f>G81*E80</f>
        <v>20.100000000000001</v>
      </c>
      <c r="F81" s="19">
        <f>E81*(365.25/7)</f>
        <v>1048.7892857142858</v>
      </c>
      <c r="G81" s="19">
        <v>0.85531914893617023</v>
      </c>
      <c r="I81" s="19">
        <f>F81*AVERAGE(H82:H83)</f>
        <v>2.0511732658169497</v>
      </c>
    </row>
    <row r="82" spans="1:9">
      <c r="A82" s="19"/>
      <c r="C82" s="24"/>
      <c r="D82" s="2" t="s">
        <v>86</v>
      </c>
      <c r="H82" s="23">
        <f>B455</f>
        <v>4.2646215314859999E-4</v>
      </c>
    </row>
    <row r="83" spans="1:9">
      <c r="A83" s="19"/>
      <c r="C83" s="24"/>
      <c r="D83" s="1" t="s">
        <v>85</v>
      </c>
      <c r="F83" s="24"/>
      <c r="H83" s="23">
        <f>B453</f>
        <v>3.4850447505856098E-3</v>
      </c>
    </row>
    <row r="84" spans="1:9">
      <c r="A84" s="19"/>
      <c r="C84" s="24" t="s">
        <v>88</v>
      </c>
      <c r="D84" s="24"/>
      <c r="E84" s="19">
        <f>G84*E80</f>
        <v>3.3999999999999995</v>
      </c>
      <c r="F84" s="19">
        <f>E84*(365.25/7)</f>
        <v>177.40714285714284</v>
      </c>
      <c r="G84" s="19">
        <v>0.14468085106382977</v>
      </c>
      <c r="I84" s="19">
        <f>F84*AVERAGE(H85:H86)</f>
        <v>8.680339872318836E-2</v>
      </c>
    </row>
    <row r="85" spans="1:9">
      <c r="A85" s="19"/>
      <c r="C85" s="24"/>
      <c r="D85" s="1" t="s">
        <v>89</v>
      </c>
      <c r="F85" s="24"/>
      <c r="H85" s="23">
        <f>B457</f>
        <v>6.0573063602221001E-4</v>
      </c>
    </row>
    <row r="86" spans="1:9">
      <c r="A86" s="19"/>
      <c r="C86" s="24"/>
      <c r="D86" s="1" t="s">
        <v>90</v>
      </c>
      <c r="F86" s="24"/>
      <c r="H86" s="23">
        <f>B464</f>
        <v>3.7284776082494302E-4</v>
      </c>
    </row>
    <row r="87" spans="1:9">
      <c r="A87" s="19"/>
      <c r="C87" s="24"/>
      <c r="D87" s="1"/>
      <c r="F87" s="24"/>
    </row>
    <row r="88" spans="1:9" s="24" customFormat="1">
      <c r="B88" s="24" t="s">
        <v>8</v>
      </c>
      <c r="E88" s="24">
        <f>E7</f>
        <v>74.099999999999994</v>
      </c>
      <c r="F88" s="24">
        <f>E88*(365.25/7)</f>
        <v>3866.4321428571429</v>
      </c>
      <c r="G88" s="24">
        <v>1</v>
      </c>
      <c r="H88" s="25"/>
      <c r="I88" s="24">
        <f>SUM(I89,I91,I94,I96,I98,I100)</f>
        <v>2.3438418644607451</v>
      </c>
    </row>
    <row r="89" spans="1:9">
      <c r="A89" s="19"/>
      <c r="C89" s="24" t="s">
        <v>91</v>
      </c>
      <c r="D89" s="24"/>
      <c r="E89" s="19">
        <f>G89*E88</f>
        <v>17</v>
      </c>
      <c r="F89" s="19">
        <f>E89*(365.25/7)</f>
        <v>887.03571428571433</v>
      </c>
      <c r="G89" s="19">
        <v>0.22941970310391366</v>
      </c>
      <c r="I89" s="19">
        <f>F89*H90</f>
        <v>0.35526998374397417</v>
      </c>
    </row>
    <row r="90" spans="1:9">
      <c r="A90" s="19"/>
      <c r="C90" s="24"/>
      <c r="D90" s="19" t="s">
        <v>82</v>
      </c>
      <c r="F90" s="24"/>
      <c r="H90" s="23">
        <f>B466</f>
        <v>4.00513731321467E-4</v>
      </c>
    </row>
    <row r="91" spans="1:9">
      <c r="A91" s="19"/>
      <c r="C91" s="24" t="s">
        <v>92</v>
      </c>
      <c r="E91" s="26">
        <f>G91*E88</f>
        <v>11.7</v>
      </c>
      <c r="F91" s="19">
        <f>E91*(365.25/7)</f>
        <v>610.48928571428576</v>
      </c>
      <c r="G91" s="19">
        <v>0.15789473684210525</v>
      </c>
      <c r="I91" s="19">
        <f>F91*AVERAGE(H92:H93)</f>
        <v>1.0397920417769815</v>
      </c>
    </row>
    <row r="92" spans="1:9">
      <c r="A92" s="19"/>
      <c r="C92" s="24"/>
      <c r="D92" s="2" t="s">
        <v>86</v>
      </c>
      <c r="E92" s="26"/>
      <c r="H92" s="23">
        <f>B455</f>
        <v>4.2646215314859999E-4</v>
      </c>
    </row>
    <row r="93" spans="1:9">
      <c r="A93" s="19"/>
      <c r="C93" s="24"/>
      <c r="D93" s="19" t="s">
        <v>93</v>
      </c>
      <c r="F93" s="24"/>
      <c r="H93" s="23">
        <f>B454</f>
        <v>2.9799597648393701E-3</v>
      </c>
    </row>
    <row r="94" spans="1:9">
      <c r="A94" s="19"/>
      <c r="C94" s="24" t="s">
        <v>95</v>
      </c>
      <c r="E94" s="19">
        <f>G94*E88</f>
        <v>2.2000000000000002</v>
      </c>
      <c r="F94" s="19">
        <f>E94*(365.25/7)</f>
        <v>114.79285714285716</v>
      </c>
      <c r="G94" s="19">
        <v>2.9689608636977064E-2</v>
      </c>
      <c r="I94" s="19">
        <f>F94*H95</f>
        <v>4.5976115543337838E-2</v>
      </c>
    </row>
    <row r="95" spans="1:9">
      <c r="A95" s="19"/>
      <c r="C95" s="24"/>
      <c r="D95" s="27" t="s">
        <v>82</v>
      </c>
      <c r="F95" s="24"/>
      <c r="H95" s="23">
        <f>B466</f>
        <v>4.00513731321467E-4</v>
      </c>
    </row>
    <row r="96" spans="1:9">
      <c r="A96" s="19"/>
      <c r="C96" s="24" t="s">
        <v>96</v>
      </c>
      <c r="E96" s="26">
        <f>G96*E88</f>
        <v>3.7999999999999994</v>
      </c>
      <c r="F96" s="19">
        <f>E96*(365.25/7)</f>
        <v>198.27857142857141</v>
      </c>
      <c r="G96" s="19">
        <v>5.128205128205128E-2</v>
      </c>
      <c r="I96" s="19">
        <f>F96*H97</f>
        <v>7.9413290483947158E-2</v>
      </c>
    </row>
    <row r="97" spans="1:9">
      <c r="A97" s="19"/>
      <c r="C97" s="24"/>
      <c r="D97" s="27" t="s">
        <v>82</v>
      </c>
      <c r="H97" s="23">
        <f>B466</f>
        <v>4.00513731321467E-4</v>
      </c>
    </row>
    <row r="98" spans="1:9">
      <c r="A98" s="19"/>
      <c r="C98" s="24" t="s">
        <v>97</v>
      </c>
      <c r="D98" s="24"/>
      <c r="E98" s="19">
        <f>G98*E88</f>
        <v>9.5</v>
      </c>
      <c r="F98" s="19">
        <f>E98*(365.25/7)</f>
        <v>495.69642857142861</v>
      </c>
      <c r="G98" s="19">
        <v>0.12820512820512822</v>
      </c>
      <c r="I98" s="19">
        <f>F98*H99</f>
        <v>0.19853322620986791</v>
      </c>
    </row>
    <row r="99" spans="1:9">
      <c r="A99" s="19"/>
      <c r="C99" s="24"/>
      <c r="D99" s="27" t="s">
        <v>82</v>
      </c>
      <c r="H99" s="23">
        <f>B466</f>
        <v>4.00513731321467E-4</v>
      </c>
    </row>
    <row r="100" spans="1:9">
      <c r="A100" s="19"/>
      <c r="C100" s="24" t="s">
        <v>98</v>
      </c>
      <c r="D100" s="24"/>
      <c r="E100" s="19">
        <f>G100*E88</f>
        <v>29.9</v>
      </c>
      <c r="F100" s="19">
        <f>E100*(365.25/7)</f>
        <v>1560.1392857142857</v>
      </c>
      <c r="G100" s="19">
        <v>0.40350877192982459</v>
      </c>
      <c r="I100" s="19">
        <f>F100*H101</f>
        <v>0.62485720670263689</v>
      </c>
    </row>
    <row r="101" spans="1:9">
      <c r="A101" s="19"/>
      <c r="C101" s="24"/>
      <c r="D101" s="27" t="s">
        <v>82</v>
      </c>
      <c r="F101" s="24"/>
      <c r="H101" s="23">
        <f>B466</f>
        <v>4.00513731321467E-4</v>
      </c>
    </row>
    <row r="102" spans="1:9">
      <c r="A102" s="19"/>
      <c r="C102" s="24"/>
      <c r="D102" s="27"/>
      <c r="F102" s="24"/>
    </row>
    <row r="103" spans="1:9" s="24" customFormat="1">
      <c r="B103" s="24" t="s">
        <v>9</v>
      </c>
      <c r="E103" s="24">
        <f>E8</f>
        <v>8.4</v>
      </c>
      <c r="F103" s="24">
        <f>E103*(365.25/7)</f>
        <v>438.3</v>
      </c>
      <c r="G103" s="24">
        <v>1</v>
      </c>
      <c r="H103" s="25"/>
      <c r="I103" s="24">
        <f>SUM(I104:I105)</f>
        <v>0.13497789946202324</v>
      </c>
    </row>
    <row r="104" spans="1:9">
      <c r="A104" s="19"/>
      <c r="C104" s="24" t="s">
        <v>99</v>
      </c>
      <c r="D104" s="24"/>
      <c r="E104" s="19">
        <f>G104*E103</f>
        <v>2.4</v>
      </c>
      <c r="F104" s="19">
        <f>E104*(365.25/7)</f>
        <v>125.22857142857143</v>
      </c>
      <c r="G104" s="19">
        <v>0.2857142857142857</v>
      </c>
      <c r="I104" s="19">
        <f>F104*AVERAGE(H106:H106)</f>
        <v>3.8565114132006639E-2</v>
      </c>
    </row>
    <row r="105" spans="1:9">
      <c r="A105" s="19"/>
      <c r="C105" s="24" t="s">
        <v>100</v>
      </c>
      <c r="D105" s="24"/>
      <c r="E105" s="19">
        <f>G105*E103</f>
        <v>6</v>
      </c>
      <c r="F105" s="19">
        <f>E105*(365.25/7)</f>
        <v>313.07142857142856</v>
      </c>
      <c r="G105" s="19">
        <v>0.7142857142857143</v>
      </c>
      <c r="I105" s="19">
        <f>F105*AVERAGE(H106:H106)</f>
        <v>9.6412785330016598E-2</v>
      </c>
    </row>
    <row r="106" spans="1:9">
      <c r="A106" s="19"/>
      <c r="C106" s="24"/>
      <c r="D106" s="3" t="s">
        <v>101</v>
      </c>
      <c r="E106" s="3"/>
      <c r="F106" s="24"/>
      <c r="G106" s="3"/>
      <c r="H106" s="23">
        <f>B467</f>
        <v>3.0795779023961499E-4</v>
      </c>
    </row>
    <row r="107" spans="1:9">
      <c r="A107" s="19"/>
      <c r="C107" s="24"/>
      <c r="D107" s="3"/>
      <c r="E107" s="3"/>
      <c r="F107" s="24"/>
      <c r="G107" s="3"/>
    </row>
    <row r="108" spans="1:9" s="24" customFormat="1">
      <c r="B108" s="24" t="s">
        <v>10</v>
      </c>
      <c r="E108" s="24">
        <f>E9</f>
        <v>38.200000000000003</v>
      </c>
      <c r="F108" s="24">
        <f>E108*(365.25/7)</f>
        <v>1993.2214285714288</v>
      </c>
      <c r="G108" s="24">
        <v>0.9973821989528795</v>
      </c>
      <c r="H108" s="25"/>
      <c r="I108" s="24">
        <f>F108*H112</f>
        <v>0.44830916150717237</v>
      </c>
    </row>
    <row r="109" spans="1:9">
      <c r="C109" s="24" t="s">
        <v>102</v>
      </c>
      <c r="D109" s="24"/>
      <c r="E109" s="19">
        <f>G109*E108</f>
        <v>16.899999999999999</v>
      </c>
      <c r="F109" s="19">
        <f>E109*(365.25/7)</f>
        <v>881.81785714285706</v>
      </c>
      <c r="G109" s="19">
        <v>0.44240837696335072</v>
      </c>
    </row>
    <row r="110" spans="1:9">
      <c r="C110" s="24" t="s">
        <v>103</v>
      </c>
      <c r="D110" s="24"/>
      <c r="E110" s="19">
        <f>G110*E108</f>
        <v>21.2</v>
      </c>
      <c r="F110" s="19">
        <f>E110*(365.25/7)</f>
        <v>1106.1857142857143</v>
      </c>
      <c r="G110" s="19">
        <v>0.55497382198952872</v>
      </c>
    </row>
    <row r="111" spans="1:9">
      <c r="C111" s="24" t="s">
        <v>104</v>
      </c>
      <c r="D111" s="24">
        <f>F108-SUM(F109:F110)</f>
        <v>5.2178571428573832</v>
      </c>
      <c r="E111" s="19" t="s">
        <v>105</v>
      </c>
      <c r="F111" s="24" t="e">
        <f>E111*(365.25/7)</f>
        <v>#VALUE!</v>
      </c>
      <c r="G111" s="19">
        <v>2.6178010471205049E-3</v>
      </c>
    </row>
    <row r="112" spans="1:9">
      <c r="C112" s="24"/>
      <c r="D112" s="2" t="s">
        <v>276</v>
      </c>
      <c r="F112" s="24"/>
      <c r="H112" s="23">
        <f>B510</f>
        <v>2.2491688835017299E-4</v>
      </c>
    </row>
    <row r="113" spans="1:9">
      <c r="C113" s="24"/>
      <c r="D113" s="2"/>
      <c r="F113" s="24"/>
    </row>
    <row r="114" spans="1:9">
      <c r="C114" s="24"/>
      <c r="D114" s="2"/>
      <c r="F114" s="24"/>
    </row>
    <row r="115" spans="1:9">
      <c r="C115" s="24"/>
      <c r="D115" s="2"/>
      <c r="F115" s="24"/>
    </row>
    <row r="116" spans="1:9">
      <c r="C116" s="24"/>
      <c r="D116" s="2"/>
      <c r="F116" s="24"/>
    </row>
    <row r="117" spans="1:9">
      <c r="C117" s="24"/>
      <c r="D117" s="2"/>
      <c r="F117" s="24"/>
    </row>
    <row r="118" spans="1:9">
      <c r="C118" s="24"/>
      <c r="D118" s="2"/>
      <c r="F118" s="24"/>
    </row>
    <row r="119" spans="1:9">
      <c r="C119" s="24"/>
      <c r="D119" s="2"/>
      <c r="F119" s="24"/>
    </row>
    <row r="120" spans="1:9">
      <c r="C120" s="24"/>
      <c r="D120" s="2"/>
      <c r="F120" s="24"/>
    </row>
    <row r="121" spans="1:9">
      <c r="C121" s="24"/>
      <c r="D121" s="2"/>
      <c r="F121" s="24"/>
    </row>
    <row r="122" spans="1:9" s="28" customFormat="1">
      <c r="A122" s="28" t="s">
        <v>106</v>
      </c>
      <c r="E122" s="28">
        <f>E4</f>
        <v>162.80000000000001</v>
      </c>
      <c r="F122" s="28">
        <f>E122*(365.25/7)</f>
        <v>8494.6714285714297</v>
      </c>
      <c r="H122" s="29"/>
      <c r="I122" s="28">
        <f>SUM(I108,I103,I88,I80,I75)</f>
        <v>6.2768477468191879</v>
      </c>
    </row>
    <row r="123" spans="1:9">
      <c r="F123" s="24"/>
    </row>
    <row r="124" spans="1:9" s="24" customFormat="1">
      <c r="A124" s="24" t="s">
        <v>107</v>
      </c>
      <c r="H124" s="25"/>
    </row>
    <row r="125" spans="1:9" s="24" customFormat="1">
      <c r="B125" s="24" t="s">
        <v>12</v>
      </c>
      <c r="E125" s="24">
        <f>E11</f>
        <v>19.5</v>
      </c>
      <c r="F125" s="24">
        <f t="shared" ref="F125:F133" si="0">E125*(365.25/7)</f>
        <v>1017.4821428571429</v>
      </c>
      <c r="G125" s="24">
        <v>1</v>
      </c>
      <c r="H125" s="25"/>
    </row>
    <row r="126" spans="1:9">
      <c r="C126" s="24" t="s">
        <v>108</v>
      </c>
      <c r="D126" s="24"/>
      <c r="E126" s="19">
        <f>G126*E125</f>
        <v>6.5</v>
      </c>
      <c r="F126" s="19">
        <f t="shared" si="0"/>
        <v>339.16071428571428</v>
      </c>
      <c r="G126" s="19">
        <v>0.33333333333333331</v>
      </c>
    </row>
    <row r="127" spans="1:9">
      <c r="C127" s="24" t="s">
        <v>109</v>
      </c>
      <c r="D127" s="24"/>
      <c r="E127" s="19">
        <f>G127*E125</f>
        <v>8.1</v>
      </c>
      <c r="F127" s="19">
        <f t="shared" si="0"/>
        <v>422.64642857142854</v>
      </c>
      <c r="G127" s="19">
        <v>0.41538461538461535</v>
      </c>
    </row>
    <row r="128" spans="1:9">
      <c r="C128" s="24" t="s">
        <v>110</v>
      </c>
      <c r="D128" s="24"/>
      <c r="E128" s="19">
        <f>G128*E125</f>
        <v>2</v>
      </c>
      <c r="F128" s="19">
        <f t="shared" si="0"/>
        <v>104.35714285714286</v>
      </c>
      <c r="G128" s="19">
        <v>0.10256410256410256</v>
      </c>
    </row>
    <row r="129" spans="1:9">
      <c r="C129" s="24" t="s">
        <v>111</v>
      </c>
      <c r="D129" s="24"/>
      <c r="E129" s="19">
        <f>G129*E125</f>
        <v>2.9</v>
      </c>
      <c r="F129" s="19">
        <f t="shared" si="0"/>
        <v>151.31785714285715</v>
      </c>
      <c r="G129" s="19">
        <v>0.14871794871794872</v>
      </c>
    </row>
    <row r="130" spans="1:9" s="24" customFormat="1">
      <c r="B130" s="24" t="s">
        <v>13</v>
      </c>
      <c r="E130" s="24">
        <f>E12</f>
        <v>7.7</v>
      </c>
      <c r="F130" s="19">
        <f t="shared" si="0"/>
        <v>401.77500000000003</v>
      </c>
      <c r="G130" s="24">
        <v>1</v>
      </c>
      <c r="H130" s="25"/>
    </row>
    <row r="131" spans="1:9">
      <c r="C131" s="24" t="s">
        <v>13</v>
      </c>
      <c r="D131" s="24"/>
      <c r="E131" s="19">
        <f>G131*E130</f>
        <v>7.7</v>
      </c>
      <c r="F131" s="19">
        <f t="shared" si="0"/>
        <v>401.77500000000003</v>
      </c>
      <c r="G131" s="19">
        <v>1</v>
      </c>
    </row>
    <row r="132" spans="1:9" s="24" customFormat="1">
      <c r="B132" s="24" t="s">
        <v>14</v>
      </c>
      <c r="E132" s="24" t="s">
        <v>105</v>
      </c>
      <c r="F132" s="19" t="e">
        <f t="shared" si="0"/>
        <v>#VALUE!</v>
      </c>
      <c r="G132" s="24">
        <v>1</v>
      </c>
      <c r="H132" s="25"/>
    </row>
    <row r="133" spans="1:9">
      <c r="C133" s="24" t="s">
        <v>14</v>
      </c>
      <c r="D133" s="24"/>
      <c r="E133" s="19" t="s">
        <v>105</v>
      </c>
      <c r="F133" s="19" t="e">
        <f t="shared" si="0"/>
        <v>#VALUE!</v>
      </c>
      <c r="G133" s="19">
        <v>1</v>
      </c>
    </row>
    <row r="134" spans="1:9">
      <c r="C134" s="24"/>
      <c r="D134" s="3" t="s">
        <v>101</v>
      </c>
      <c r="E134" s="3"/>
      <c r="F134" s="24"/>
      <c r="G134" s="3"/>
      <c r="H134" s="23">
        <f>B467</f>
        <v>3.0795779023961499E-4</v>
      </c>
    </row>
    <row r="135" spans="1:9" s="28" customFormat="1">
      <c r="A135" s="28" t="s">
        <v>112</v>
      </c>
      <c r="E135" s="28">
        <f>E10</f>
        <v>27.3</v>
      </c>
      <c r="F135" s="28">
        <f>E135*(365.25/7)</f>
        <v>1424.4750000000001</v>
      </c>
      <c r="H135" s="29"/>
      <c r="I135" s="28">
        <f>F135*H134</f>
        <v>0.4386781732515756</v>
      </c>
    </row>
    <row r="136" spans="1:9">
      <c r="C136" s="24"/>
      <c r="D136" s="24"/>
      <c r="F136" s="24"/>
    </row>
    <row r="137" spans="1:9" s="24" customFormat="1">
      <c r="A137" s="24" t="s">
        <v>16</v>
      </c>
      <c r="H137" s="25"/>
    </row>
    <row r="138" spans="1:9" s="24" customFormat="1">
      <c r="B138" s="24" t="s">
        <v>17</v>
      </c>
      <c r="E138" s="24">
        <f>E15</f>
        <v>27.6</v>
      </c>
      <c r="F138" s="24">
        <f t="shared" ref="F138:F151" si="1">E138*(365.25/7)</f>
        <v>1440.1285714285716</v>
      </c>
      <c r="G138" s="24">
        <v>1.0036231884057971</v>
      </c>
      <c r="H138" s="25"/>
    </row>
    <row r="139" spans="1:9">
      <c r="C139" s="24" t="s">
        <v>113</v>
      </c>
      <c r="D139" s="24"/>
      <c r="E139" s="19">
        <f>G139*E138</f>
        <v>7.9</v>
      </c>
      <c r="F139" s="19">
        <f t="shared" si="1"/>
        <v>412.21071428571435</v>
      </c>
      <c r="G139" s="19">
        <v>0.28623188405797101</v>
      </c>
    </row>
    <row r="140" spans="1:9">
      <c r="C140" s="24" t="s">
        <v>114</v>
      </c>
      <c r="D140" s="24"/>
      <c r="E140" s="19">
        <f>G140*E138</f>
        <v>4.4000000000000004</v>
      </c>
      <c r="F140" s="19">
        <f t="shared" si="1"/>
        <v>229.58571428571432</v>
      </c>
      <c r="G140" s="19">
        <v>0.15942028985507248</v>
      </c>
    </row>
    <row r="141" spans="1:9">
      <c r="C141" s="24" t="s">
        <v>115</v>
      </c>
      <c r="D141" s="24"/>
      <c r="E141" s="19">
        <f>G141*E138</f>
        <v>10.3</v>
      </c>
      <c r="F141" s="19">
        <f t="shared" si="1"/>
        <v>537.4392857142858</v>
      </c>
      <c r="G141" s="19">
        <v>0.37318840579710144</v>
      </c>
    </row>
    <row r="142" spans="1:9">
      <c r="C142" s="24" t="s">
        <v>116</v>
      </c>
      <c r="D142" s="24"/>
      <c r="E142" s="19">
        <f>G142*E138</f>
        <v>2.6</v>
      </c>
      <c r="F142" s="19">
        <f t="shared" si="1"/>
        <v>135.66428571428571</v>
      </c>
      <c r="G142" s="19">
        <v>9.420289855072464E-2</v>
      </c>
    </row>
    <row r="143" spans="1:9">
      <c r="C143" s="24" t="s">
        <v>117</v>
      </c>
      <c r="D143" s="24"/>
      <c r="E143" s="19">
        <f>G143*E138</f>
        <v>0.8</v>
      </c>
      <c r="F143" s="19">
        <f t="shared" si="1"/>
        <v>41.742857142857147</v>
      </c>
      <c r="G143" s="19">
        <v>2.8985507246376812E-2</v>
      </c>
    </row>
    <row r="144" spans="1:9">
      <c r="C144" s="24" t="s">
        <v>118</v>
      </c>
      <c r="D144" s="24"/>
      <c r="E144" s="19">
        <f>G144*E138</f>
        <v>0.7</v>
      </c>
      <c r="F144" s="19">
        <f t="shared" si="1"/>
        <v>36.524999999999999</v>
      </c>
      <c r="G144" s="19">
        <v>2.5362318840579708E-2</v>
      </c>
    </row>
    <row r="145" spans="1:9">
      <c r="C145" s="24" t="s">
        <v>119</v>
      </c>
      <c r="D145" s="24"/>
      <c r="E145" s="19">
        <f>G145*E138</f>
        <v>1</v>
      </c>
      <c r="F145" s="19">
        <f t="shared" si="1"/>
        <v>52.178571428571431</v>
      </c>
      <c r="G145" s="19">
        <v>3.6231884057971016E-2</v>
      </c>
    </row>
    <row r="146" spans="1:9" s="24" customFormat="1">
      <c r="B146" s="24" t="s">
        <v>18</v>
      </c>
      <c r="E146" s="24">
        <f>E16</f>
        <v>6.2</v>
      </c>
      <c r="F146" s="24">
        <f t="shared" si="1"/>
        <v>323.50714285714287</v>
      </c>
      <c r="G146" s="24">
        <v>1</v>
      </c>
      <c r="H146" s="25"/>
    </row>
    <row r="147" spans="1:9">
      <c r="C147" s="24" t="s">
        <v>120</v>
      </c>
      <c r="D147" s="24"/>
      <c r="E147" s="19">
        <f>G147*E146</f>
        <v>2.6</v>
      </c>
      <c r="F147" s="19">
        <f t="shared" si="1"/>
        <v>135.66428571428571</v>
      </c>
      <c r="G147" s="19">
        <v>0.41935483870967744</v>
      </c>
    </row>
    <row r="148" spans="1:9">
      <c r="C148" s="24" t="s">
        <v>121</v>
      </c>
      <c r="D148" s="24"/>
      <c r="E148" s="19">
        <f>G148*E146</f>
        <v>0.7</v>
      </c>
      <c r="F148" s="19">
        <f t="shared" si="1"/>
        <v>36.524999999999999</v>
      </c>
      <c r="G148" s="19">
        <v>0.1129032258064516</v>
      </c>
    </row>
    <row r="149" spans="1:9">
      <c r="C149" s="24" t="s">
        <v>122</v>
      </c>
      <c r="D149" s="24"/>
      <c r="E149" s="19">
        <f>G149*E146</f>
        <v>2.2000000000000002</v>
      </c>
      <c r="F149" s="19">
        <f t="shared" si="1"/>
        <v>114.79285714285716</v>
      </c>
      <c r="G149" s="19">
        <v>0.35483870967741937</v>
      </c>
    </row>
    <row r="150" spans="1:9">
      <c r="C150" s="24" t="s">
        <v>123</v>
      </c>
      <c r="D150" s="24"/>
      <c r="E150" s="19">
        <f>G150*E146</f>
        <v>0.5</v>
      </c>
      <c r="F150" s="19">
        <f t="shared" si="1"/>
        <v>26.089285714285715</v>
      </c>
      <c r="G150" s="19">
        <v>8.0645161290322578E-2</v>
      </c>
    </row>
    <row r="151" spans="1:9">
      <c r="C151" s="24" t="s">
        <v>124</v>
      </c>
      <c r="D151" s="24"/>
      <c r="E151" s="19">
        <f>G151*E146</f>
        <v>0.2</v>
      </c>
      <c r="F151" s="19">
        <f t="shared" si="1"/>
        <v>10.435714285714287</v>
      </c>
      <c r="G151" s="19">
        <v>3.2258064516129031E-2</v>
      </c>
    </row>
    <row r="152" spans="1:9">
      <c r="C152" s="24"/>
      <c r="D152" s="2" t="s">
        <v>125</v>
      </c>
      <c r="H152" s="23">
        <f>B468</f>
        <v>2.5698777452277098E-4</v>
      </c>
    </row>
    <row r="153" spans="1:9">
      <c r="C153" s="24"/>
      <c r="D153" s="3" t="s">
        <v>126</v>
      </c>
      <c r="F153" s="24"/>
      <c r="G153" s="28"/>
      <c r="H153" s="23">
        <f>B469</f>
        <v>2.3781103369882801E-4</v>
      </c>
    </row>
    <row r="154" spans="1:9" s="28" customFormat="1">
      <c r="A154" s="28" t="s">
        <v>127</v>
      </c>
      <c r="E154" s="28">
        <f>E14</f>
        <v>33.799999999999997</v>
      </c>
      <c r="F154" s="28">
        <f>E154*(365.25/7)</f>
        <v>1763.6357142857141</v>
      </c>
      <c r="H154" s="29"/>
      <c r="I154" s="28">
        <f>F154*AVERAGE(H152:H153)</f>
        <v>0.43632242478280991</v>
      </c>
    </row>
    <row r="155" spans="1:9">
      <c r="C155" s="24"/>
      <c r="D155" s="24"/>
      <c r="F155" s="24"/>
    </row>
    <row r="156" spans="1:9" s="24" customFormat="1">
      <c r="A156" s="24" t="s">
        <v>19</v>
      </c>
      <c r="H156" s="25"/>
    </row>
    <row r="157" spans="1:9" s="24" customFormat="1">
      <c r="B157" s="24" t="s">
        <v>20</v>
      </c>
      <c r="E157" s="30">
        <f>E18</f>
        <v>66.2</v>
      </c>
      <c r="F157" s="24">
        <f>E157*(365.25/7)</f>
        <v>3454.221428571429</v>
      </c>
      <c r="G157" s="24">
        <v>1.0151057401812689</v>
      </c>
      <c r="H157" s="25"/>
      <c r="I157" s="24">
        <f>F157*AVERAGE(H159:H160)</f>
        <v>0.46719995983877366</v>
      </c>
    </row>
    <row r="158" spans="1:9">
      <c r="C158" s="24" t="s">
        <v>20</v>
      </c>
      <c r="D158" s="24"/>
      <c r="E158" s="26">
        <f>G158*E157</f>
        <v>66.2</v>
      </c>
      <c r="F158" s="19">
        <f>E158*(365.25/7)</f>
        <v>3454.221428571429</v>
      </c>
      <c r="G158" s="19">
        <v>1</v>
      </c>
    </row>
    <row r="159" spans="1:9">
      <c r="D159" s="27" t="s">
        <v>128</v>
      </c>
      <c r="E159" s="26"/>
      <c r="F159" s="24"/>
      <c r="H159" s="23">
        <f>B529</f>
        <v>7.7595885697333093E-5</v>
      </c>
    </row>
    <row r="160" spans="1:9">
      <c r="D160" s="31" t="s">
        <v>129</v>
      </c>
      <c r="E160" s="26"/>
      <c r="F160" s="24"/>
      <c r="H160" s="23">
        <f>B492</f>
        <v>1.9291367456093599E-4</v>
      </c>
    </row>
    <row r="161" spans="2:9" s="24" customFormat="1">
      <c r="B161" s="24" t="s">
        <v>21</v>
      </c>
      <c r="E161" s="30">
        <f>E19</f>
        <v>53.4</v>
      </c>
      <c r="F161" s="24">
        <f>E161*(365.25/7)</f>
        <v>2786.3357142857144</v>
      </c>
      <c r="G161" s="24">
        <v>1</v>
      </c>
      <c r="H161" s="25"/>
      <c r="I161" s="24">
        <f>SUM(I162,I168,I164)</f>
        <v>0.6387648692551704</v>
      </c>
    </row>
    <row r="162" spans="2:9" s="19" customFormat="1">
      <c r="C162" s="24" t="s">
        <v>130</v>
      </c>
      <c r="D162" s="24"/>
      <c r="E162" s="26">
        <f>G162*E161</f>
        <v>33.200000000000003</v>
      </c>
      <c r="F162" s="19">
        <f>E162*(365.25/7)</f>
        <v>1732.3285714285716</v>
      </c>
      <c r="G162" s="19">
        <v>0.62172284644194764</v>
      </c>
      <c r="H162" s="23"/>
      <c r="I162" s="19">
        <f>F162*H163</f>
        <v>0.33418987026118263</v>
      </c>
    </row>
    <row r="163" spans="2:9" s="19" customFormat="1">
      <c r="C163" s="24"/>
      <c r="D163" s="31" t="s">
        <v>129</v>
      </c>
      <c r="E163" s="26"/>
      <c r="F163" s="24"/>
      <c r="H163" s="23">
        <f>B492</f>
        <v>1.9291367456093599E-4</v>
      </c>
    </row>
    <row r="164" spans="2:9" s="19" customFormat="1">
      <c r="C164" s="24" t="s">
        <v>131</v>
      </c>
      <c r="D164" s="24"/>
      <c r="E164" s="26">
        <f>G164*E161</f>
        <v>2.8</v>
      </c>
      <c r="F164" s="19">
        <f>E164*(365.25/7)</f>
        <v>146.1</v>
      </c>
      <c r="G164" s="19">
        <v>5.2434456928838948E-2</v>
      </c>
      <c r="H164" s="23"/>
      <c r="I164" s="19">
        <f>F164*AVERAGE(H165:H167)</f>
        <v>0.12942729590529573</v>
      </c>
    </row>
    <row r="165" spans="2:9" s="19" customFormat="1">
      <c r="C165" s="24"/>
      <c r="D165" s="31" t="s">
        <v>132</v>
      </c>
      <c r="E165" s="26"/>
      <c r="F165" s="24"/>
      <c r="H165" s="23">
        <f>B479</f>
        <v>1.4906108433209899E-3</v>
      </c>
    </row>
    <row r="166" spans="2:9" s="19" customFormat="1">
      <c r="C166" s="24"/>
      <c r="D166" s="31" t="s">
        <v>133</v>
      </c>
      <c r="E166" s="26"/>
      <c r="F166" s="24"/>
      <c r="H166" s="23">
        <f>B478</f>
        <v>8.8192919598841597E-4</v>
      </c>
    </row>
    <row r="167" spans="2:9" s="19" customFormat="1">
      <c r="C167" s="24"/>
      <c r="D167" s="31" t="s">
        <v>134</v>
      </c>
      <c r="E167" s="26"/>
      <c r="F167" s="24"/>
      <c r="H167" s="23">
        <f>B470</f>
        <v>2.8510464047079402E-4</v>
      </c>
    </row>
    <row r="168" spans="2:9" s="19" customFormat="1">
      <c r="C168" s="24" t="s">
        <v>135</v>
      </c>
      <c r="D168" s="24"/>
      <c r="E168" s="26">
        <f>G168*E161</f>
        <v>17.399999999999999</v>
      </c>
      <c r="F168" s="19">
        <f>E168*(365.25/7)</f>
        <v>907.90714285714284</v>
      </c>
      <c r="G168" s="19">
        <v>0.32584269662921345</v>
      </c>
      <c r="H168" s="23"/>
      <c r="I168" s="19">
        <f>F168*H169</f>
        <v>0.17514770308869207</v>
      </c>
    </row>
    <row r="169" spans="2:9" s="19" customFormat="1">
      <c r="C169" s="24"/>
      <c r="D169" s="31" t="s">
        <v>129</v>
      </c>
      <c r="E169" s="26"/>
      <c r="F169" s="24"/>
      <c r="H169" s="23">
        <f>B492</f>
        <v>1.9291367456093599E-4</v>
      </c>
    </row>
    <row r="170" spans="2:9" s="24" customFormat="1">
      <c r="B170" s="24" t="s">
        <v>22</v>
      </c>
      <c r="D170" s="24" t="s">
        <v>136</v>
      </c>
      <c r="E170" s="30">
        <f>(E200-SUM(E186,E177,E161,E157)) / 2</f>
        <v>16.250000000000014</v>
      </c>
      <c r="F170" s="24">
        <f>E170*(365.25/7)</f>
        <v>847.90178571428646</v>
      </c>
      <c r="G170" s="24">
        <v>1</v>
      </c>
      <c r="H170" s="25"/>
      <c r="I170" s="24">
        <f>SUM(I171,I175)</f>
        <v>0.21018178024871503</v>
      </c>
    </row>
    <row r="171" spans="2:9" s="19" customFormat="1">
      <c r="C171" s="24" t="s">
        <v>137</v>
      </c>
      <c r="D171" s="24"/>
      <c r="E171" s="26">
        <f>G171*E170</f>
        <v>2.9453125000000027</v>
      </c>
      <c r="F171" s="19">
        <f>E171*(365.25/7)</f>
        <v>153.68219866071442</v>
      </c>
      <c r="G171" s="19">
        <v>0.18124999999999999</v>
      </c>
      <c r="H171" s="23"/>
      <c r="I171" s="19">
        <f>F171*AVERAGE(H172:H174)</f>
        <v>0.13614422588252381</v>
      </c>
    </row>
    <row r="172" spans="2:9" s="19" customFormat="1">
      <c r="C172" s="24"/>
      <c r="D172" s="31" t="s">
        <v>132</v>
      </c>
      <c r="E172" s="26"/>
      <c r="F172" s="24"/>
      <c r="H172" s="23">
        <f>B479</f>
        <v>1.4906108433209899E-3</v>
      </c>
    </row>
    <row r="173" spans="2:9" s="19" customFormat="1">
      <c r="C173" s="24"/>
      <c r="D173" s="31" t="s">
        <v>133</v>
      </c>
      <c r="E173" s="26"/>
      <c r="F173" s="24"/>
      <c r="H173" s="23">
        <f>B478</f>
        <v>8.8192919598841597E-4</v>
      </c>
    </row>
    <row r="174" spans="2:9" s="19" customFormat="1">
      <c r="C174" s="24"/>
      <c r="D174" s="31" t="s">
        <v>134</v>
      </c>
      <c r="E174" s="26"/>
      <c r="F174" s="24"/>
      <c r="H174" s="23">
        <f>B470</f>
        <v>2.8510464047079402E-4</v>
      </c>
    </row>
    <row r="175" spans="2:9" s="19" customFormat="1">
      <c r="C175" s="24" t="s">
        <v>138</v>
      </c>
      <c r="D175" s="24"/>
      <c r="E175" s="26">
        <f>G175*E170</f>
        <v>13.304687500000011</v>
      </c>
      <c r="F175" s="19">
        <f>E175*(365.25/7)</f>
        <v>694.21958705357201</v>
      </c>
      <c r="G175" s="19">
        <v>0.81874999999999998</v>
      </c>
      <c r="H175" s="23"/>
      <c r="I175" s="19">
        <f>F175*H176</f>
        <v>7.4037554366191208E-2</v>
      </c>
    </row>
    <row r="176" spans="2:9" s="19" customFormat="1">
      <c r="C176" s="24"/>
      <c r="D176" s="31" t="s">
        <v>139</v>
      </c>
      <c r="E176" s="26"/>
      <c r="F176" s="24"/>
      <c r="H176" s="23">
        <f>B555</f>
        <v>1.06648610536075E-4</v>
      </c>
    </row>
    <row r="177" spans="1:9" s="24" customFormat="1">
      <c r="B177" s="24" t="s">
        <v>23</v>
      </c>
      <c r="E177" s="30">
        <f>E21</f>
        <v>24.7</v>
      </c>
      <c r="F177" s="24">
        <f>E177*(365.25/7)</f>
        <v>1288.8107142857143</v>
      </c>
      <c r="G177" s="24">
        <v>0.99595141700404854</v>
      </c>
      <c r="H177" s="25"/>
      <c r="I177" s="24">
        <f>SUM(I178,I180,I182,I184)</f>
        <v>0.1941287398070104</v>
      </c>
    </row>
    <row r="178" spans="1:9">
      <c r="A178" s="32"/>
      <c r="C178" s="24" t="s">
        <v>140</v>
      </c>
      <c r="D178" s="24"/>
      <c r="E178" s="26">
        <f>G178*E177</f>
        <v>2.2000000000000002</v>
      </c>
      <c r="F178" s="19">
        <f>E178*(365.25/7)</f>
        <v>114.79285714285716</v>
      </c>
      <c r="G178" s="19">
        <v>8.9068825910931182E-2</v>
      </c>
      <c r="I178" s="19">
        <f>F178*H179</f>
        <v>1.530491678109824E-2</v>
      </c>
    </row>
    <row r="179" spans="1:9">
      <c r="D179" s="31" t="s">
        <v>140</v>
      </c>
      <c r="E179" s="26"/>
      <c r="H179" s="23">
        <f>B489</f>
        <v>1.3332638599674901E-4</v>
      </c>
    </row>
    <row r="180" spans="1:9">
      <c r="C180" s="24" t="s">
        <v>141</v>
      </c>
      <c r="D180" s="24"/>
      <c r="E180" s="26">
        <f>G180*E177</f>
        <v>1</v>
      </c>
      <c r="F180" s="19">
        <f>E180*(365.25/7)</f>
        <v>52.178571428571431</v>
      </c>
      <c r="G180" s="19">
        <v>4.048582995951417E-2</v>
      </c>
      <c r="I180" s="19">
        <f>F180*H181</f>
        <v>9.1871238467410212E-3</v>
      </c>
    </row>
    <row r="181" spans="1:9">
      <c r="D181" s="31" t="s">
        <v>142</v>
      </c>
      <c r="E181" s="26"/>
      <c r="H181" s="23">
        <f>B491</f>
        <v>1.7607081978696001E-4</v>
      </c>
    </row>
    <row r="182" spans="1:9">
      <c r="C182" s="24" t="s">
        <v>143</v>
      </c>
      <c r="D182" s="24"/>
      <c r="E182" s="26">
        <f>G182*E177</f>
        <v>21.4</v>
      </c>
      <c r="F182" s="19">
        <f>E182*(365.25/7)</f>
        <v>1116.6214285714286</v>
      </c>
      <c r="G182" s="19">
        <v>0.8663967611336032</v>
      </c>
      <c r="I182" s="19">
        <f>F182*H183</f>
        <v>0.16907768792039277</v>
      </c>
    </row>
    <row r="183" spans="1:9">
      <c r="D183" s="31" t="s">
        <v>144</v>
      </c>
      <c r="E183" s="26"/>
      <c r="F183" s="24"/>
      <c r="H183" s="23">
        <f>B541</f>
        <v>1.5141898909884401E-4</v>
      </c>
    </row>
    <row r="184" spans="1:9">
      <c r="C184" s="24" t="s">
        <v>145</v>
      </c>
      <c r="D184" s="32">
        <f>F177-SUM(F182,F180,F178)</f>
        <v>5.2178571428571558</v>
      </c>
      <c r="E184" s="26" t="s">
        <v>105</v>
      </c>
      <c r="F184" s="19" t="e">
        <f>E184*(365.25/7)</f>
        <v>#VALUE!</v>
      </c>
      <c r="G184" s="19">
        <v>4.0485829959514552E-3</v>
      </c>
      <c r="I184" s="19">
        <f>D184*H185</f>
        <v>5.5901125877838337E-4</v>
      </c>
    </row>
    <row r="185" spans="1:9">
      <c r="D185" s="27" t="s">
        <v>146</v>
      </c>
      <c r="E185" s="26"/>
      <c r="F185" s="24"/>
      <c r="H185" s="23">
        <f>B540</f>
        <v>1.07134259040347E-4</v>
      </c>
    </row>
    <row r="186" spans="1:9" s="24" customFormat="1">
      <c r="B186" s="24" t="s">
        <v>24</v>
      </c>
      <c r="E186" s="30">
        <f>E22</f>
        <v>36.1</v>
      </c>
      <c r="F186" s="24">
        <f>E186*(365.25/7)</f>
        <v>1883.6464285714287</v>
      </c>
      <c r="G186" s="24">
        <v>0.99722991689750695</v>
      </c>
      <c r="H186" s="25"/>
      <c r="I186" s="24">
        <f>SUM(I187,I189,I191,I193,I195)</f>
        <v>3.1621973006128909</v>
      </c>
    </row>
    <row r="187" spans="1:9">
      <c r="C187" s="24" t="s">
        <v>147</v>
      </c>
      <c r="D187" s="24"/>
      <c r="E187" s="26">
        <f>G187*E186</f>
        <v>31.1</v>
      </c>
      <c r="F187" s="19">
        <f>E187*(365.25/7)</f>
        <v>1622.7535714285716</v>
      </c>
      <c r="G187" s="19">
        <v>0.86149584487534625</v>
      </c>
      <c r="I187" s="19">
        <f>F187*H188</f>
        <v>3.0114871471564286</v>
      </c>
    </row>
    <row r="188" spans="1:9">
      <c r="D188" s="31" t="s">
        <v>148</v>
      </c>
      <c r="E188" s="26"/>
      <c r="H188" s="23">
        <f>B486</f>
        <v>1.8557883342110301E-3</v>
      </c>
    </row>
    <row r="189" spans="1:9">
      <c r="C189" s="24" t="s">
        <v>149</v>
      </c>
      <c r="D189" s="24"/>
      <c r="E189" s="26">
        <f>G189*E186</f>
        <v>3.5</v>
      </c>
      <c r="F189" s="19">
        <f>E189*(365.25/7)</f>
        <v>182.625</v>
      </c>
      <c r="G189" s="19">
        <v>9.6952908587257608E-2</v>
      </c>
      <c r="I189" s="19">
        <f>F189*H190</f>
        <v>0.12990439699318482</v>
      </c>
    </row>
    <row r="190" spans="1:9">
      <c r="C190" s="24"/>
      <c r="D190" s="31" t="s">
        <v>150</v>
      </c>
      <c r="E190" s="26"/>
      <c r="H190" s="23">
        <f>B488</f>
        <v>7.1131771111942403E-4</v>
      </c>
    </row>
    <row r="191" spans="1:9">
      <c r="C191" s="24" t="s">
        <v>151</v>
      </c>
      <c r="D191" s="24"/>
      <c r="E191" s="26">
        <f>G191*E186</f>
        <v>1.1000000000000001</v>
      </c>
      <c r="F191" s="19">
        <f>E191*(365.25/7)</f>
        <v>57.396428571428579</v>
      </c>
      <c r="G191" s="19">
        <v>3.0470914127423823E-2</v>
      </c>
      <c r="I191" s="19">
        <f>F191*H192</f>
        <v>1.619281893005808E-2</v>
      </c>
    </row>
    <row r="192" spans="1:9">
      <c r="C192" s="24"/>
      <c r="D192" s="31" t="s">
        <v>152</v>
      </c>
      <c r="E192" s="26"/>
      <c r="H192" s="23">
        <f>B459</f>
        <v>2.8212241306802699E-4</v>
      </c>
    </row>
    <row r="193" spans="1:9">
      <c r="C193" s="24" t="s">
        <v>153</v>
      </c>
      <c r="D193" s="32">
        <f>F186-SUM(F187,F189,F191,F195)</f>
        <v>5.2178571428571558</v>
      </c>
      <c r="E193" s="26" t="s">
        <v>105</v>
      </c>
      <c r="F193" s="19" t="e">
        <f>E193*(365.25/7)</f>
        <v>#VALUE!</v>
      </c>
      <c r="G193" s="19">
        <v>2.7700831024930483E-3</v>
      </c>
      <c r="I193" s="19">
        <f>D193*H194</f>
        <v>1.1532343833048264E-3</v>
      </c>
    </row>
    <row r="194" spans="1:9">
      <c r="C194" s="24"/>
      <c r="D194" s="31" t="s">
        <v>154</v>
      </c>
      <c r="E194" s="26"/>
      <c r="H194" s="23">
        <f>B473</f>
        <v>2.2101685648552401E-4</v>
      </c>
    </row>
    <row r="195" spans="1:9">
      <c r="C195" s="24" t="s">
        <v>155</v>
      </c>
      <c r="D195" s="24"/>
      <c r="E195" s="26">
        <f>G195*E186</f>
        <v>0.3</v>
      </c>
      <c r="F195" s="19">
        <f>E195*(365.25/7)</f>
        <v>15.653571428571428</v>
      </c>
      <c r="G195" s="19">
        <v>8.3102493074792231E-3</v>
      </c>
      <c r="I195" s="19">
        <f>F195*H196</f>
        <v>3.4597031499144703E-3</v>
      </c>
    </row>
    <row r="196" spans="1:9">
      <c r="C196" s="24"/>
      <c r="D196" s="31" t="s">
        <v>154</v>
      </c>
      <c r="E196" s="26"/>
      <c r="H196" s="23">
        <f>B473</f>
        <v>2.2101685648552401E-4</v>
      </c>
    </row>
    <row r="197" spans="1:9" s="24" customFormat="1">
      <c r="B197" s="24" t="s">
        <v>25</v>
      </c>
      <c r="D197" s="24" t="s">
        <v>136</v>
      </c>
      <c r="E197" s="30">
        <f>(E200-SUM(E157,E161,E177,E186))/2</f>
        <v>16.250000000000014</v>
      </c>
      <c r="F197" s="24">
        <f>E197*(365.25/7)</f>
        <v>847.90178571428646</v>
      </c>
      <c r="G197" s="24">
        <v>1</v>
      </c>
      <c r="H197" s="25"/>
      <c r="I197" s="24">
        <f>F197*H199</f>
        <v>4.8732746252433665E-2</v>
      </c>
    </row>
    <row r="198" spans="1:9">
      <c r="C198" s="24" t="s">
        <v>25</v>
      </c>
      <c r="D198" s="24"/>
      <c r="E198" s="26" t="s">
        <v>105</v>
      </c>
      <c r="F198" s="24" t="e">
        <f>E198*(365.25/7)</f>
        <v>#VALUE!</v>
      </c>
      <c r="G198" s="19">
        <v>1</v>
      </c>
    </row>
    <row r="199" spans="1:9">
      <c r="C199" s="24"/>
      <c r="D199" s="31" t="s">
        <v>156</v>
      </c>
      <c r="E199" s="26"/>
      <c r="F199" s="24"/>
      <c r="H199" s="23">
        <f>B532</f>
        <v>5.74745177725748E-5</v>
      </c>
    </row>
    <row r="200" spans="1:9" s="28" customFormat="1">
      <c r="A200" s="28" t="s">
        <v>157</v>
      </c>
      <c r="E200" s="33">
        <f>E17</f>
        <v>212.9</v>
      </c>
      <c r="F200" s="28">
        <f>E200*(365.25/7)</f>
        <v>11108.817857142858</v>
      </c>
      <c r="H200" s="29"/>
      <c r="I200" s="28">
        <f>SUM(I161,I170,I157,I177,I186,I197)</f>
        <v>4.7212053960149936</v>
      </c>
    </row>
    <row r="201" spans="1:9">
      <c r="C201" s="24"/>
      <c r="D201" s="24"/>
      <c r="E201" s="26"/>
      <c r="F201" s="24"/>
    </row>
    <row r="202" spans="1:9" s="24" customFormat="1">
      <c r="A202" s="24" t="s">
        <v>26</v>
      </c>
      <c r="E202" s="26"/>
      <c r="H202" s="25"/>
    </row>
    <row r="203" spans="1:9" s="24" customFormat="1">
      <c r="B203" s="24" t="s">
        <v>158</v>
      </c>
      <c r="E203" s="30">
        <f>E25</f>
        <v>18.399999999999999</v>
      </c>
      <c r="F203" s="24">
        <f>E203*(365.25/7)</f>
        <v>960.08571428571429</v>
      </c>
      <c r="G203" s="24">
        <v>0.97826086956521752</v>
      </c>
      <c r="H203" s="25"/>
      <c r="I203" s="24">
        <f>SUM(I204,I206,I208)</f>
        <v>0.21365481935051681</v>
      </c>
    </row>
    <row r="204" spans="1:9">
      <c r="A204" s="19"/>
      <c r="C204" s="24" t="s">
        <v>159</v>
      </c>
      <c r="D204" s="24"/>
      <c r="E204" s="26">
        <f>G204*E203</f>
        <v>15.600000000000001</v>
      </c>
      <c r="F204" s="19">
        <f>E204*(365.25/7)</f>
        <v>813.98571428571438</v>
      </c>
      <c r="G204" s="19">
        <v>0.84782608695652184</v>
      </c>
      <c r="I204" s="19">
        <f>F204*H205</f>
        <v>0.17924669861537657</v>
      </c>
    </row>
    <row r="205" spans="1:9">
      <c r="A205" s="19"/>
      <c r="C205" s="24"/>
      <c r="D205" s="31" t="s">
        <v>160</v>
      </c>
      <c r="E205" s="26"/>
      <c r="H205" s="23">
        <f>B484</f>
        <v>2.2020865411952401E-4</v>
      </c>
    </row>
    <row r="206" spans="1:9">
      <c r="A206" s="19"/>
      <c r="C206" s="24" t="s">
        <v>161</v>
      </c>
      <c r="D206" s="24"/>
      <c r="E206" s="26">
        <f>G206*E203</f>
        <v>2.4</v>
      </c>
      <c r="F206" s="19">
        <f>E206*(365.25/7)</f>
        <v>125.22857142857143</v>
      </c>
      <c r="G206" s="19">
        <v>0.13043478260869565</v>
      </c>
      <c r="I206" s="19">
        <f>F206*H207</f>
        <v>3.2182211878094433E-2</v>
      </c>
    </row>
    <row r="207" spans="1:9">
      <c r="A207" s="19"/>
      <c r="C207" s="24"/>
      <c r="D207" s="31" t="s">
        <v>125</v>
      </c>
      <c r="E207" s="26"/>
      <c r="H207" s="23">
        <f>B468</f>
        <v>2.5698777452277098E-4</v>
      </c>
    </row>
    <row r="208" spans="1:9">
      <c r="A208" s="19"/>
      <c r="C208" s="24" t="s">
        <v>162</v>
      </c>
      <c r="D208" s="24">
        <f>F203-SUM(F204,F206)</f>
        <v>20.87142857142851</v>
      </c>
      <c r="E208" s="26" t="s">
        <v>105</v>
      </c>
      <c r="F208" s="19" t="e">
        <f>E208*(365.25/7)</f>
        <v>#VALUE!</v>
      </c>
      <c r="G208" s="19">
        <v>2.1739130434782483E-2</v>
      </c>
      <c r="I208" s="19">
        <f>D208*H209</f>
        <v>2.2259088570457872E-3</v>
      </c>
    </row>
    <row r="209" spans="1:9">
      <c r="A209" s="19"/>
      <c r="C209" s="24"/>
      <c r="D209" s="31" t="s">
        <v>139</v>
      </c>
      <c r="E209" s="26"/>
      <c r="H209" s="23">
        <f>B555</f>
        <v>1.06648610536075E-4</v>
      </c>
    </row>
    <row r="210" spans="1:9" s="24" customFormat="1">
      <c r="B210" s="24" t="s">
        <v>28</v>
      </c>
      <c r="E210" s="30">
        <f>E234-SUM(E203,E213,E220,E223,E227)</f>
        <v>4.5</v>
      </c>
      <c r="F210" s="24">
        <f>E210*(365.25/7)</f>
        <v>234.80357142857144</v>
      </c>
      <c r="G210" s="24">
        <v>1</v>
      </c>
      <c r="H210" s="25"/>
      <c r="I210" s="24">
        <f>F211*H212</f>
        <v>6.0341647271427067E-2</v>
      </c>
    </row>
    <row r="211" spans="1:9">
      <c r="A211" s="19"/>
      <c r="C211" s="24" t="s">
        <v>28</v>
      </c>
      <c r="D211" s="24"/>
      <c r="E211" s="26">
        <f>G211*E210</f>
        <v>4.5</v>
      </c>
      <c r="F211" s="19">
        <f>E211*(365.25/7)</f>
        <v>234.80357142857144</v>
      </c>
      <c r="G211" s="19">
        <v>1</v>
      </c>
    </row>
    <row r="212" spans="1:9">
      <c r="A212" s="19"/>
      <c r="C212" s="24"/>
      <c r="D212" s="31" t="s">
        <v>125</v>
      </c>
      <c r="E212" s="26"/>
      <c r="H212" s="23">
        <f>B468</f>
        <v>2.5698777452277098E-4</v>
      </c>
    </row>
    <row r="213" spans="1:9" s="24" customFormat="1">
      <c r="B213" s="24" t="s">
        <v>29</v>
      </c>
      <c r="E213" s="30">
        <f>E27</f>
        <v>10.8</v>
      </c>
      <c r="F213" s="24">
        <f>E213*(365.25/7)</f>
        <v>563.52857142857147</v>
      </c>
      <c r="G213" s="24">
        <v>1</v>
      </c>
      <c r="H213" s="25"/>
      <c r="I213" s="24">
        <f>SUM(I214,I215,I217)</f>
        <v>0.10058381897404564</v>
      </c>
    </row>
    <row r="214" spans="1:9">
      <c r="A214" s="19"/>
      <c r="C214" s="24" t="s">
        <v>163</v>
      </c>
      <c r="D214" s="24"/>
      <c r="E214" s="26">
        <f>G214*E213</f>
        <v>9</v>
      </c>
      <c r="F214" s="19">
        <f>E214*(365.25/7)</f>
        <v>469.60714285714289</v>
      </c>
      <c r="G214" s="19">
        <v>0.83333333333333326</v>
      </c>
      <c r="I214" s="19">
        <f>F214*H216</f>
        <v>8.7431124063460708E-2</v>
      </c>
    </row>
    <row r="215" spans="1:9">
      <c r="A215" s="19"/>
      <c r="C215" s="24" t="s">
        <v>164</v>
      </c>
      <c r="D215" s="24"/>
      <c r="E215" s="26">
        <f>G215*E213</f>
        <v>0.9</v>
      </c>
      <c r="F215" s="19">
        <f>E215*(365.25/7)</f>
        <v>46.960714285714289</v>
      </c>
      <c r="G215" s="19">
        <v>8.3333333333333329E-2</v>
      </c>
      <c r="I215" s="19">
        <f>F215*H216</f>
        <v>8.7431124063460704E-3</v>
      </c>
    </row>
    <row r="216" spans="1:9">
      <c r="A216" s="19"/>
      <c r="C216" s="24"/>
      <c r="D216" s="31" t="s">
        <v>165</v>
      </c>
      <c r="E216" s="26"/>
      <c r="H216" s="23">
        <f>B482</f>
        <v>1.86179289206548E-4</v>
      </c>
    </row>
    <row r="217" spans="1:9">
      <c r="A217" s="19"/>
      <c r="C217" s="24" t="s">
        <v>166</v>
      </c>
      <c r="D217" s="24"/>
      <c r="E217" s="26">
        <f>G217*E213</f>
        <v>0.9</v>
      </c>
      <c r="F217" s="19">
        <f>E217*(365.25/7)</f>
        <v>46.960714285714289</v>
      </c>
      <c r="G217" s="19">
        <v>8.3333333333333329E-2</v>
      </c>
      <c r="I217" s="19">
        <f>F217*AVERAGE(H218:H219)</f>
        <v>4.4095825042388681E-3</v>
      </c>
    </row>
    <row r="218" spans="1:9">
      <c r="A218" s="19"/>
      <c r="C218" s="24"/>
      <c r="D218" s="31" t="s">
        <v>139</v>
      </c>
      <c r="E218" s="26"/>
      <c r="H218" s="23">
        <f>B555</f>
        <v>1.06648610536075E-4</v>
      </c>
    </row>
    <row r="219" spans="1:9">
      <c r="A219" s="19"/>
      <c r="C219" s="24"/>
      <c r="D219" s="31" t="s">
        <v>167</v>
      </c>
      <c r="E219" s="26"/>
      <c r="H219" s="23">
        <f>B528</f>
        <v>8.1150172821881203E-5</v>
      </c>
    </row>
    <row r="220" spans="1:9" s="24" customFormat="1">
      <c r="B220" s="24" t="s">
        <v>168</v>
      </c>
      <c r="E220" s="30">
        <f>E28</f>
        <v>2.8</v>
      </c>
      <c r="F220" s="24">
        <f>E220*(365.25/7)</f>
        <v>146.1</v>
      </c>
      <c r="G220" s="24">
        <v>1</v>
      </c>
      <c r="H220" s="25"/>
      <c r="I220" s="24">
        <f>F220*H222</f>
        <v>2.5568125144365222E-2</v>
      </c>
    </row>
    <row r="221" spans="1:9">
      <c r="A221" s="19"/>
      <c r="C221" s="24" t="s">
        <v>168</v>
      </c>
      <c r="D221" s="24"/>
      <c r="E221" s="26">
        <f>G221*E220</f>
        <v>2.8</v>
      </c>
      <c r="F221" s="19">
        <f>E221*(365.25/7)</f>
        <v>146.1</v>
      </c>
      <c r="G221" s="19">
        <v>1</v>
      </c>
    </row>
    <row r="222" spans="1:9">
      <c r="A222" s="19"/>
      <c r="D222" s="3" t="s">
        <v>169</v>
      </c>
      <c r="E222" s="26"/>
      <c r="H222" s="23">
        <f>B485</f>
        <v>1.7500427887998099E-4</v>
      </c>
    </row>
    <row r="223" spans="1:9" s="24" customFormat="1">
      <c r="B223" s="24" t="s">
        <v>31</v>
      </c>
      <c r="E223" s="30">
        <f>E29</f>
        <v>4.8</v>
      </c>
      <c r="F223" s="24">
        <f>E223*(365.25/7)</f>
        <v>250.45714285714286</v>
      </c>
      <c r="G223" s="24">
        <v>1</v>
      </c>
      <c r="H223" s="25"/>
      <c r="I223" s="24">
        <f>SUM(I224:I225)</f>
        <v>4.383107167605467E-2</v>
      </c>
    </row>
    <row r="224" spans="1:9">
      <c r="A224" s="19"/>
      <c r="C224" s="24" t="s">
        <v>170</v>
      </c>
      <c r="D224" s="24"/>
      <c r="E224" s="26">
        <f>G224*E223</f>
        <v>2.2999999999999998</v>
      </c>
      <c r="F224" s="19">
        <f>E224*(365.25/7)</f>
        <v>120.01071428571429</v>
      </c>
      <c r="G224" s="19">
        <v>0.47916666666666663</v>
      </c>
      <c r="I224" s="19">
        <f>F224*H226</f>
        <v>2.1002388511442861E-2</v>
      </c>
    </row>
    <row r="225" spans="1:9">
      <c r="A225" s="19"/>
      <c r="C225" s="24" t="s">
        <v>171</v>
      </c>
      <c r="D225" s="24"/>
      <c r="E225" s="26">
        <f>G225*E223</f>
        <v>2.5</v>
      </c>
      <c r="F225" s="19">
        <f>E225*(365.25/7)</f>
        <v>130.44642857142858</v>
      </c>
      <c r="G225" s="19">
        <v>0.52083333333333337</v>
      </c>
      <c r="I225" s="19">
        <f>F225*H226</f>
        <v>2.2828683164611809E-2</v>
      </c>
    </row>
    <row r="226" spans="1:9">
      <c r="A226" s="19"/>
      <c r="D226" s="3" t="s">
        <v>169</v>
      </c>
      <c r="E226" s="26"/>
      <c r="H226" s="23">
        <f>B485</f>
        <v>1.7500427887998099E-4</v>
      </c>
    </row>
    <row r="227" spans="1:9" s="24" customFormat="1">
      <c r="B227" s="24" t="s">
        <v>32</v>
      </c>
      <c r="E227" s="30">
        <f>E30</f>
        <v>8.5</v>
      </c>
      <c r="F227" s="24">
        <f>E227*(365.25/7)</f>
        <v>443.51785714285717</v>
      </c>
      <c r="G227" s="24">
        <v>0.9882352941176471</v>
      </c>
      <c r="H227" s="25"/>
      <c r="I227" s="24">
        <f>SUM(I228,I231)</f>
        <v>6.7332694671455473E-2</v>
      </c>
    </row>
    <row r="228" spans="1:9">
      <c r="A228" s="19"/>
      <c r="C228" s="24" t="s">
        <v>172</v>
      </c>
      <c r="D228" s="24"/>
      <c r="E228" s="26">
        <f>G228*E227</f>
        <v>6.2000000000000011</v>
      </c>
      <c r="F228" s="19">
        <f>E228*(365.25/7)</f>
        <v>323.50714285714292</v>
      </c>
      <c r="G228" s="19">
        <v>0.72941176470588243</v>
      </c>
      <c r="I228" s="19">
        <f>F228*AVERAGE(H229:H230)</f>
        <v>5.7575190006099362E-2</v>
      </c>
    </row>
    <row r="229" spans="1:9">
      <c r="A229" s="19"/>
      <c r="C229" s="3"/>
      <c r="D229" s="3" t="s">
        <v>169</v>
      </c>
      <c r="E229" s="26"/>
      <c r="H229" s="23">
        <f>B485</f>
        <v>1.7500427887998099E-4</v>
      </c>
    </row>
    <row r="230" spans="1:9">
      <c r="A230" s="19"/>
      <c r="C230" s="34"/>
      <c r="D230" s="34" t="s">
        <v>173</v>
      </c>
      <c r="E230" s="26"/>
      <c r="H230" s="23">
        <f>B476</f>
        <v>1.8093957755303699E-4</v>
      </c>
    </row>
    <row r="231" spans="1:9">
      <c r="A231" s="19"/>
      <c r="C231" s="24" t="s">
        <v>174</v>
      </c>
      <c r="D231" s="24"/>
      <c r="E231" s="26">
        <f>G231*E227</f>
        <v>2.2000000000000002</v>
      </c>
      <c r="F231" s="19">
        <f>E231*(365.25/7)</f>
        <v>114.79285714285716</v>
      </c>
      <c r="G231" s="19">
        <v>0.25882352941176473</v>
      </c>
      <c r="I231" s="19">
        <f>F231*AVERAGE(H232:H233)</f>
        <v>9.7575046653561107E-3</v>
      </c>
    </row>
    <row r="232" spans="1:9">
      <c r="A232" s="19"/>
      <c r="D232" s="35" t="s">
        <v>146</v>
      </c>
      <c r="E232" s="26"/>
      <c r="H232" s="23">
        <f>B540</f>
        <v>1.07134259040347E-4</v>
      </c>
    </row>
    <row r="233" spans="1:9">
      <c r="A233" s="19"/>
      <c r="D233" s="3" t="s">
        <v>175</v>
      </c>
      <c r="E233" s="26"/>
      <c r="H233" s="23">
        <f>B556</f>
        <v>6.2867688959137197E-5</v>
      </c>
    </row>
    <row r="234" spans="1:9" s="28" customFormat="1">
      <c r="A234" s="28" t="s">
        <v>176</v>
      </c>
      <c r="E234" s="33">
        <f>E24</f>
        <v>49.8</v>
      </c>
      <c r="F234" s="28">
        <f>E234*(365.25/7)</f>
        <v>2598.4928571428572</v>
      </c>
      <c r="H234" s="29"/>
      <c r="I234" s="28">
        <f>SUM(I227,I220,I213,I210,I203,I223)</f>
        <v>0.51131217708786492</v>
      </c>
    </row>
    <row r="235" spans="1:9">
      <c r="C235" s="24"/>
      <c r="D235" s="24"/>
      <c r="F235" s="24"/>
    </row>
    <row r="236" spans="1:9" s="24" customFormat="1">
      <c r="A236" s="24" t="s">
        <v>33</v>
      </c>
      <c r="H236" s="25"/>
    </row>
    <row r="237" spans="1:9" s="24" customFormat="1">
      <c r="B237" s="24" t="s">
        <v>34</v>
      </c>
      <c r="E237" s="24">
        <f>E32</f>
        <v>7.4</v>
      </c>
      <c r="F237" s="24">
        <f>E237*(365.25/7)</f>
        <v>386.12142857142862</v>
      </c>
      <c r="G237" s="24">
        <v>0.98648648648648651</v>
      </c>
      <c r="H237" s="25"/>
      <c r="I237" s="24">
        <f>SUM(I238,I239,I241)</f>
        <v>6.9248612105262189E-2</v>
      </c>
    </row>
    <row r="238" spans="1:9">
      <c r="C238" s="24" t="s">
        <v>177</v>
      </c>
      <c r="D238" s="24"/>
      <c r="E238" s="19">
        <f>G238*E237</f>
        <v>5.9</v>
      </c>
      <c r="F238" s="19">
        <f>E238*(365.25/7)</f>
        <v>307.85357142857146</v>
      </c>
      <c r="G238" s="19">
        <v>0.79729729729729726</v>
      </c>
      <c r="I238" s="19">
        <f>F238*H240</f>
        <v>5.5702895162479421E-2</v>
      </c>
    </row>
    <row r="239" spans="1:9">
      <c r="C239" s="24" t="s">
        <v>178</v>
      </c>
      <c r="D239" s="24"/>
      <c r="E239" s="19">
        <f>G239*E237</f>
        <v>0.2</v>
      </c>
      <c r="F239" s="19">
        <f>E239*(365.25/7)</f>
        <v>10.435714285714287</v>
      </c>
      <c r="G239" s="19">
        <v>2.7027027027027029E-2</v>
      </c>
      <c r="I239" s="19">
        <f>F239*H240</f>
        <v>1.8882337343213362E-3</v>
      </c>
    </row>
    <row r="240" spans="1:9">
      <c r="C240" s="24"/>
      <c r="D240" s="34" t="s">
        <v>173</v>
      </c>
      <c r="H240" s="23">
        <f>B476</f>
        <v>1.8093957755303699E-4</v>
      </c>
    </row>
    <row r="241" spans="1:9">
      <c r="C241" s="24" t="s">
        <v>179</v>
      </c>
      <c r="D241" s="24"/>
      <c r="E241" s="19">
        <f>G241*E237</f>
        <v>1.2</v>
      </c>
      <c r="F241" s="19">
        <f>E241*(365.25/7)</f>
        <v>62.614285714285714</v>
      </c>
      <c r="G241" s="19">
        <v>0.16216216216216214</v>
      </c>
      <c r="I241" s="19">
        <f>F241*H242</f>
        <v>1.1657483208461427E-2</v>
      </c>
    </row>
    <row r="242" spans="1:9">
      <c r="C242" s="24"/>
      <c r="D242" s="31" t="s">
        <v>165</v>
      </c>
      <c r="H242" s="23">
        <f>B482</f>
        <v>1.86179289206548E-4</v>
      </c>
    </row>
    <row r="243" spans="1:9" s="24" customFormat="1">
      <c r="B243" s="24" t="s">
        <v>35</v>
      </c>
      <c r="D243" s="24" t="s">
        <v>136</v>
      </c>
      <c r="E243" s="24">
        <f>(E251-E237)/2</f>
        <v>8.1999999999999993</v>
      </c>
      <c r="F243" s="24">
        <f>E243*(365.25/7)</f>
        <v>427.8642857142857</v>
      </c>
      <c r="G243" s="24">
        <v>0.96129032258064506</v>
      </c>
      <c r="H243" s="25"/>
      <c r="I243" s="24">
        <f>SUM(I244,I245,I246)</f>
        <v>2.177485975096104E-2</v>
      </c>
    </row>
    <row r="244" spans="1:9">
      <c r="C244" s="24" t="s">
        <v>180</v>
      </c>
      <c r="D244" s="24"/>
      <c r="E244" s="19">
        <f>G244*E243</f>
        <v>5.5548387096774183</v>
      </c>
      <c r="F244" s="19">
        <f>E244*(365.25/7)</f>
        <v>289.84354838709675</v>
      </c>
      <c r="G244" s="19">
        <v>0.67741935483870963</v>
      </c>
      <c r="I244" s="19">
        <f>F244*H247</f>
        <v>1.4846495284746162E-2</v>
      </c>
    </row>
    <row r="245" spans="1:9">
      <c r="C245" s="24" t="s">
        <v>181</v>
      </c>
      <c r="D245" s="24"/>
      <c r="E245" s="19">
        <f>G245*E243</f>
        <v>2.3277419354838709</v>
      </c>
      <c r="F245" s="19">
        <f>E245*(365.25/7)</f>
        <v>121.45824884792627</v>
      </c>
      <c r="G245" s="19">
        <v>0.28387096774193549</v>
      </c>
      <c r="I245" s="19">
        <f>F245*H247</f>
        <v>6.2213885002745835E-3</v>
      </c>
    </row>
    <row r="246" spans="1:9">
      <c r="C246" s="24" t="s">
        <v>182</v>
      </c>
      <c r="D246" s="24"/>
      <c r="E246" s="19">
        <f>G246*E243</f>
        <v>0.26451612903225802</v>
      </c>
      <c r="F246" s="19">
        <f>E246*(365.25/7)</f>
        <v>13.802073732718892</v>
      </c>
      <c r="G246" s="19">
        <v>3.2258064516129031E-2</v>
      </c>
      <c r="I246" s="19">
        <f>F246*H247</f>
        <v>7.0697596594029345E-4</v>
      </c>
    </row>
    <row r="247" spans="1:9">
      <c r="C247" s="24"/>
      <c r="D247" s="34" t="s">
        <v>183</v>
      </c>
      <c r="H247" s="23">
        <f>B550</f>
        <v>5.1222445237656699E-5</v>
      </c>
    </row>
    <row r="248" spans="1:9" s="24" customFormat="1">
      <c r="B248" s="24" t="s">
        <v>36</v>
      </c>
      <c r="D248" s="24" t="s">
        <v>136</v>
      </c>
      <c r="E248" s="24">
        <f>(E251-E237)/2</f>
        <v>8.1999999999999993</v>
      </c>
      <c r="F248" s="19">
        <f>E248*(365.25/7)</f>
        <v>427.8642857142857</v>
      </c>
      <c r="G248" s="24">
        <v>1</v>
      </c>
      <c r="H248" s="25"/>
      <c r="I248" s="24">
        <f>F248*H250</f>
        <v>3.8617276781831959E-2</v>
      </c>
    </row>
    <row r="249" spans="1:9">
      <c r="C249" s="24" t="s">
        <v>36</v>
      </c>
      <c r="D249" s="24"/>
      <c r="E249" s="19" t="s">
        <v>105</v>
      </c>
      <c r="F249" s="19" t="e">
        <f>E249*(365.25/7)</f>
        <v>#VALUE!</v>
      </c>
      <c r="G249" s="19">
        <v>1</v>
      </c>
    </row>
    <row r="250" spans="1:9">
      <c r="C250" s="24"/>
      <c r="D250" s="19" t="s">
        <v>184</v>
      </c>
      <c r="H250" s="23">
        <f>B549</f>
        <v>9.0255901394909502E-5</v>
      </c>
    </row>
    <row r="251" spans="1:9" s="28" customFormat="1">
      <c r="A251" s="28" t="s">
        <v>185</v>
      </c>
      <c r="E251" s="28">
        <f>E31</f>
        <v>23.8</v>
      </c>
      <c r="F251" s="28">
        <f>E251*(365.25/7)</f>
        <v>1241.8500000000001</v>
      </c>
      <c r="H251" s="29"/>
      <c r="I251" s="28">
        <f>SUM(I248,I243,I237)</f>
        <v>0.12964074863805519</v>
      </c>
    </row>
    <row r="252" spans="1:9">
      <c r="C252" s="24"/>
      <c r="D252" s="24"/>
      <c r="F252" s="24"/>
    </row>
    <row r="253" spans="1:9" s="24" customFormat="1">
      <c r="A253" s="24" t="s">
        <v>37</v>
      </c>
      <c r="H253" s="25"/>
    </row>
    <row r="254" spans="1:9" s="24" customFormat="1">
      <c r="B254" s="24" t="s">
        <v>38</v>
      </c>
      <c r="E254" s="24">
        <f>E36</f>
        <v>49.7</v>
      </c>
      <c r="F254" s="24">
        <f>E254*(365.25/7)</f>
        <v>2593.2750000000001</v>
      </c>
      <c r="G254" s="24">
        <v>0.96780684104627757</v>
      </c>
      <c r="H254" s="25"/>
      <c r="I254" s="24">
        <f>F254*H259</f>
        <v>0.35821388611365212</v>
      </c>
    </row>
    <row r="255" spans="1:9">
      <c r="C255" s="24" t="s">
        <v>186</v>
      </c>
      <c r="D255" s="24"/>
      <c r="E255" s="19">
        <f>G255*E254</f>
        <v>10.8</v>
      </c>
      <c r="F255" s="19">
        <f>E255*(365.25/7)</f>
        <v>563.52857142857147</v>
      </c>
      <c r="G255" s="19">
        <v>0.21730382293762576</v>
      </c>
    </row>
    <row r="256" spans="1:9">
      <c r="C256" s="24" t="s">
        <v>187</v>
      </c>
      <c r="D256" s="24"/>
      <c r="E256" s="19">
        <f>G256*E254</f>
        <v>36.6</v>
      </c>
      <c r="F256" s="19">
        <f>E256*(365.25/7)</f>
        <v>1909.7357142857145</v>
      </c>
      <c r="G256" s="19">
        <v>0.73641851106639833</v>
      </c>
    </row>
    <row r="257" spans="1:9">
      <c r="C257" s="24" t="s">
        <v>188</v>
      </c>
      <c r="D257" s="24"/>
      <c r="E257" s="19" t="s">
        <v>105</v>
      </c>
      <c r="F257" s="19" t="e">
        <f>E257*(365.25/7)</f>
        <v>#VALUE!</v>
      </c>
      <c r="G257" s="19">
        <v>3.2193158953722434E-2</v>
      </c>
    </row>
    <row r="258" spans="1:9">
      <c r="C258" s="24" t="s">
        <v>189</v>
      </c>
      <c r="D258" s="24"/>
      <c r="E258" s="19">
        <f>G258*E254</f>
        <v>0.7</v>
      </c>
      <c r="F258" s="19">
        <f>E258*(365.25/7)</f>
        <v>36.524999999999999</v>
      </c>
      <c r="G258" s="19">
        <v>1.408450704225352E-2</v>
      </c>
    </row>
    <row r="259" spans="1:9">
      <c r="C259" s="24"/>
      <c r="D259" s="31" t="s">
        <v>190</v>
      </c>
      <c r="H259" s="23">
        <f>B481</f>
        <v>1.3813185493773399E-4</v>
      </c>
    </row>
    <row r="260" spans="1:9" s="24" customFormat="1">
      <c r="B260" s="24" t="s">
        <v>39</v>
      </c>
      <c r="E260" s="24">
        <f>E37</f>
        <v>69.099999999999994</v>
      </c>
      <c r="F260" s="24">
        <f>E260*(365.25/7)</f>
        <v>3605.5392857142856</v>
      </c>
      <c r="G260" s="24">
        <v>1</v>
      </c>
      <c r="H260" s="25"/>
      <c r="I260" s="24">
        <f>SUM(I261,I263,I265,I267,I269)</f>
        <v>3.9455230241236197</v>
      </c>
    </row>
    <row r="261" spans="1:9">
      <c r="C261" s="24" t="s">
        <v>191</v>
      </c>
      <c r="D261" s="24"/>
      <c r="E261" s="19">
        <f>G261*E260</f>
        <v>6.3</v>
      </c>
      <c r="F261" s="19">
        <f>E261*(365.25/7)</f>
        <v>328.72500000000002</v>
      </c>
      <c r="G261" s="19">
        <v>9.1172214182344433E-2</v>
      </c>
      <c r="I261" s="19">
        <f>F261*H262</f>
        <v>4.5407394014406612E-2</v>
      </c>
    </row>
    <row r="262" spans="1:9">
      <c r="C262" s="24"/>
      <c r="D262" s="31" t="s">
        <v>190</v>
      </c>
      <c r="H262" s="23">
        <f>B481</f>
        <v>1.3813185493773399E-4</v>
      </c>
    </row>
    <row r="263" spans="1:9">
      <c r="C263" s="24" t="s">
        <v>192</v>
      </c>
      <c r="D263" s="24"/>
      <c r="E263" s="19">
        <f>G263*E260</f>
        <v>38.4</v>
      </c>
      <c r="F263" s="19">
        <f>E263*(365.25/7)</f>
        <v>2003.6571428571428</v>
      </c>
      <c r="G263" s="19">
        <v>0.55571635311143275</v>
      </c>
      <c r="I263" s="19">
        <f>F263*H264</f>
        <v>3.6679409032633821</v>
      </c>
    </row>
    <row r="264" spans="1:9">
      <c r="C264" s="24"/>
      <c r="D264" s="19" t="s">
        <v>193</v>
      </c>
      <c r="H264" s="23">
        <f>B511</f>
        <v>1.8306230266686399E-3</v>
      </c>
    </row>
    <row r="265" spans="1:9">
      <c r="C265" s="24" t="s">
        <v>194</v>
      </c>
      <c r="D265" s="24"/>
      <c r="E265" s="19">
        <f>G265*E260</f>
        <v>3.8</v>
      </c>
      <c r="F265" s="19">
        <f>E265*(365.25/7)</f>
        <v>198.27857142857144</v>
      </c>
      <c r="G265" s="19">
        <v>5.4992764109985527E-2</v>
      </c>
      <c r="I265" s="19">
        <f>F265*H266</f>
        <v>4.3822906565583297E-2</v>
      </c>
    </row>
    <row r="266" spans="1:9">
      <c r="A266" s="19"/>
      <c r="C266" s="24"/>
      <c r="D266" s="34" t="s">
        <v>154</v>
      </c>
      <c r="H266" s="23">
        <f>B473</f>
        <v>2.2101685648552401E-4</v>
      </c>
    </row>
    <row r="267" spans="1:9">
      <c r="A267" s="19"/>
      <c r="C267" s="24" t="s">
        <v>195</v>
      </c>
      <c r="D267" s="24"/>
      <c r="E267" s="19">
        <f>G267*E260</f>
        <v>9.3000000000000007</v>
      </c>
      <c r="F267" s="19">
        <f>E267*(365.25/7)</f>
        <v>485.26071428571436</v>
      </c>
      <c r="G267" s="19">
        <v>0.13458755426917512</v>
      </c>
      <c r="I267" s="19">
        <f>F267*H268</f>
        <v>5.1752380926314713E-2</v>
      </c>
    </row>
    <row r="268" spans="1:9">
      <c r="A268" s="19"/>
      <c r="C268" s="24"/>
      <c r="D268" s="34" t="s">
        <v>139</v>
      </c>
      <c r="H268" s="23">
        <f>B555</f>
        <v>1.06648610536075E-4</v>
      </c>
    </row>
    <row r="269" spans="1:9">
      <c r="A269" s="19"/>
      <c r="C269" s="24" t="s">
        <v>196</v>
      </c>
      <c r="D269" s="24"/>
      <c r="E269" s="19">
        <f>G269*E260</f>
        <v>11.3</v>
      </c>
      <c r="F269" s="19">
        <f>E269*(365.25/7)</f>
        <v>589.61785714285725</v>
      </c>
      <c r="G269" s="19">
        <v>0.16353111432706224</v>
      </c>
      <c r="I269" s="19">
        <f>F269*H270</f>
        <v>0.13659943935393332</v>
      </c>
    </row>
    <row r="270" spans="1:9">
      <c r="A270" s="19"/>
      <c r="C270" s="24"/>
      <c r="D270" s="34" t="s">
        <v>197</v>
      </c>
      <c r="H270" s="23">
        <f>B516</f>
        <v>2.3167452901759201E-4</v>
      </c>
    </row>
    <row r="271" spans="1:9" s="24" customFormat="1">
      <c r="B271" s="24" t="s">
        <v>40</v>
      </c>
      <c r="E271" s="24">
        <f>E38</f>
        <v>21.2</v>
      </c>
      <c r="F271" s="24">
        <f>E271*(365.25/7)</f>
        <v>1106.1857142857143</v>
      </c>
      <c r="G271" s="24">
        <v>1.0047169811320757</v>
      </c>
      <c r="H271" s="25"/>
      <c r="I271" s="24">
        <f>SUM(I272,I274,I276,I278,I280,I282,I287)</f>
        <v>1.0060998157289158</v>
      </c>
    </row>
    <row r="272" spans="1:9">
      <c r="A272" s="19"/>
      <c r="C272" s="24" t="s">
        <v>198</v>
      </c>
      <c r="D272" s="24"/>
      <c r="E272" s="19">
        <f>G272*E271</f>
        <v>0.5</v>
      </c>
      <c r="F272" s="19">
        <f>E272*(365.25/7)</f>
        <v>26.089285714285715</v>
      </c>
      <c r="G272" s="19">
        <v>2.358490566037736E-2</v>
      </c>
      <c r="I272" s="19">
        <f>F272*H273</f>
        <v>4.3519015610407316E-2</v>
      </c>
    </row>
    <row r="273" spans="1:9">
      <c r="A273" s="19"/>
      <c r="C273" s="24"/>
      <c r="D273" s="3" t="s">
        <v>199</v>
      </c>
      <c r="H273" s="23">
        <f>B512</f>
        <v>1.6680799960183501E-3</v>
      </c>
    </row>
    <row r="274" spans="1:9">
      <c r="A274" s="19"/>
      <c r="C274" s="24" t="s">
        <v>200</v>
      </c>
      <c r="D274" s="24"/>
      <c r="E274" s="19">
        <f>G274*E271</f>
        <v>3.4</v>
      </c>
      <c r="F274" s="19">
        <f>E274*(365.25/7)</f>
        <v>177.40714285714287</v>
      </c>
      <c r="G274" s="19">
        <v>0.16037735849056603</v>
      </c>
      <c r="I274" s="19">
        <f>F274*H275</f>
        <v>0.32476560080977868</v>
      </c>
    </row>
    <row r="275" spans="1:9">
      <c r="A275" s="19"/>
      <c r="C275" s="24"/>
      <c r="D275" s="31" t="s">
        <v>193</v>
      </c>
      <c r="H275" s="23">
        <f>B511</f>
        <v>1.8306230266686399E-3</v>
      </c>
    </row>
    <row r="276" spans="1:9">
      <c r="A276" s="19"/>
      <c r="C276" s="24" t="s">
        <v>201</v>
      </c>
      <c r="D276" s="24"/>
      <c r="E276" s="19">
        <f>G276*E271</f>
        <v>1.9</v>
      </c>
      <c r="F276" s="19">
        <f>E276*(365.25/7)</f>
        <v>99.13928571428572</v>
      </c>
      <c r="G276" s="19">
        <v>8.9622641509433956E-2</v>
      </c>
      <c r="I276" s="19">
        <f>F276*H277</f>
        <v>8.2443793317589359E-2</v>
      </c>
    </row>
    <row r="277" spans="1:9">
      <c r="A277" s="19"/>
      <c r="C277" s="24"/>
      <c r="D277" s="3" t="s">
        <v>202</v>
      </c>
      <c r="H277" s="23">
        <f>B514</f>
        <v>8.3159559526369898E-4</v>
      </c>
    </row>
    <row r="278" spans="1:9">
      <c r="A278" s="19"/>
      <c r="C278" s="24" t="s">
        <v>203</v>
      </c>
      <c r="D278" s="24"/>
      <c r="E278" s="19">
        <f>G278*E271</f>
        <v>11.5</v>
      </c>
      <c r="F278" s="19">
        <f>E278*(365.25/7)</f>
        <v>600.05357142857144</v>
      </c>
      <c r="G278" s="19">
        <v>0.54245283018867929</v>
      </c>
      <c r="I278" s="19">
        <f>F278*H279</f>
        <v>0.49900190692225138</v>
      </c>
    </row>
    <row r="279" spans="1:9">
      <c r="A279" s="19"/>
      <c r="C279" s="24"/>
      <c r="D279" s="3" t="s">
        <v>202</v>
      </c>
      <c r="H279" s="23">
        <f>B514</f>
        <v>8.3159559526369898E-4</v>
      </c>
    </row>
    <row r="280" spans="1:9">
      <c r="A280" s="19"/>
      <c r="C280" s="24" t="s">
        <v>204</v>
      </c>
      <c r="D280" s="24"/>
      <c r="E280" s="19">
        <f>G280*E271</f>
        <v>0.5</v>
      </c>
      <c r="F280" s="19">
        <f>E280*(365.25/7)</f>
        <v>26.089285714285715</v>
      </c>
      <c r="G280" s="19">
        <v>2.358490566037736E-2</v>
      </c>
      <c r="I280" s="19">
        <f>F280*H281</f>
        <v>1.4059938207051158E-2</v>
      </c>
    </row>
    <row r="281" spans="1:9">
      <c r="A281" s="19"/>
      <c r="C281" s="24"/>
      <c r="D281" s="3" t="s">
        <v>205</v>
      </c>
      <c r="H281" s="23">
        <f>B513</f>
        <v>5.3891618042085205E-4</v>
      </c>
    </row>
    <row r="282" spans="1:9">
      <c r="C282" s="24" t="s">
        <v>206</v>
      </c>
      <c r="D282" s="24"/>
      <c r="E282" s="19" t="s">
        <v>105</v>
      </c>
      <c r="F282" s="19" t="e">
        <f>E282*(365.25/7)</f>
        <v>#VALUE!</v>
      </c>
      <c r="G282" s="19">
        <v>-4.7169811320757482E-3</v>
      </c>
      <c r="I282" s="19">
        <v>0</v>
      </c>
    </row>
    <row r="283" spans="1:9">
      <c r="C283" s="24"/>
      <c r="D283" s="1" t="s">
        <v>193</v>
      </c>
    </row>
    <row r="284" spans="1:9">
      <c r="C284" s="24"/>
      <c r="D284" s="1" t="s">
        <v>199</v>
      </c>
    </row>
    <row r="285" spans="1:9">
      <c r="C285" s="24"/>
      <c r="D285" s="1" t="s">
        <v>205</v>
      </c>
    </row>
    <row r="286" spans="1:9">
      <c r="C286" s="24"/>
      <c r="D286" s="1" t="s">
        <v>202</v>
      </c>
    </row>
    <row r="287" spans="1:9">
      <c r="C287" s="24" t="s">
        <v>207</v>
      </c>
      <c r="D287" s="24"/>
      <c r="E287" s="19">
        <f>G287*E271</f>
        <v>3.5000000000000004</v>
      </c>
      <c r="F287" s="19">
        <f>E287*(365.25/7)</f>
        <v>182.62500000000003</v>
      </c>
      <c r="G287" s="19">
        <v>0.16509433962264153</v>
      </c>
      <c r="I287" s="19">
        <f>F287*H288</f>
        <v>4.230956086183775E-2</v>
      </c>
    </row>
    <row r="288" spans="1:9">
      <c r="C288" s="24"/>
      <c r="D288" s="34" t="s">
        <v>197</v>
      </c>
      <c r="H288" s="23">
        <f>B516</f>
        <v>2.3167452901759201E-4</v>
      </c>
    </row>
    <row r="289" spans="1:9" s="28" customFormat="1">
      <c r="A289" s="28" t="s">
        <v>208</v>
      </c>
      <c r="E289" s="28">
        <f>E35</f>
        <v>140.1</v>
      </c>
      <c r="F289" s="28">
        <f>E289*(365.25/7)</f>
        <v>7310.2178571428567</v>
      </c>
      <c r="H289" s="29"/>
      <c r="I289" s="28">
        <f>SUM(I254,I260,I271)</f>
        <v>5.3098367259661874</v>
      </c>
    </row>
    <row r="290" spans="1:9">
      <c r="C290" s="24"/>
      <c r="D290" s="24"/>
      <c r="F290" s="24"/>
    </row>
    <row r="291" spans="1:9" s="24" customFormat="1">
      <c r="A291" s="24" t="s">
        <v>41</v>
      </c>
      <c r="H291" s="25"/>
    </row>
    <row r="292" spans="1:9" s="24" customFormat="1">
      <c r="B292" s="24" t="s">
        <v>42</v>
      </c>
      <c r="E292" s="24">
        <f>E40</f>
        <v>1.4</v>
      </c>
      <c r="F292" s="24">
        <f>E292*(365.25/7)</f>
        <v>73.05</v>
      </c>
      <c r="G292" s="24">
        <v>1</v>
      </c>
      <c r="H292" s="25"/>
      <c r="I292" s="24">
        <f>F292*H294</f>
        <v>1.6511871879491932E-2</v>
      </c>
    </row>
    <row r="293" spans="1:9">
      <c r="C293" s="24" t="s">
        <v>42</v>
      </c>
      <c r="D293" s="24"/>
      <c r="E293" s="19">
        <f>G293*E292</f>
        <v>1.4</v>
      </c>
      <c r="F293" s="19">
        <f>E293*(365.25/7)</f>
        <v>73.05</v>
      </c>
      <c r="G293" s="19">
        <v>1</v>
      </c>
    </row>
    <row r="294" spans="1:9">
      <c r="C294" s="24"/>
      <c r="D294" s="3" t="s">
        <v>209</v>
      </c>
      <c r="H294" s="23">
        <f>B515</f>
        <v>2.26035207111457E-4</v>
      </c>
    </row>
    <row r="295" spans="1:9" s="24" customFormat="1">
      <c r="B295" s="24" t="s">
        <v>43</v>
      </c>
      <c r="D295" s="24" t="s">
        <v>136</v>
      </c>
      <c r="E295" s="24">
        <f>E301-SUM(E298,E292)</f>
        <v>1.0000000000000036</v>
      </c>
      <c r="F295" s="24">
        <f>E295*(365.25/7)</f>
        <v>52.178571428571615</v>
      </c>
      <c r="G295" s="24">
        <v>1</v>
      </c>
      <c r="H295" s="25"/>
      <c r="I295" s="24">
        <f>F295*H297</f>
        <v>9.7145693403845566E-3</v>
      </c>
    </row>
    <row r="296" spans="1:9">
      <c r="C296" s="24" t="s">
        <v>43</v>
      </c>
      <c r="D296" s="24"/>
      <c r="E296" s="19">
        <f>G296*E295</f>
        <v>1.0000000000000036</v>
      </c>
      <c r="F296" s="19">
        <f>E296*(365.25/7)</f>
        <v>52.178571428571615</v>
      </c>
      <c r="G296" s="19">
        <v>1</v>
      </c>
    </row>
    <row r="297" spans="1:9">
      <c r="C297" s="24"/>
      <c r="D297" s="34" t="s">
        <v>165</v>
      </c>
      <c r="H297" s="23">
        <f>B482</f>
        <v>1.86179289206548E-4</v>
      </c>
    </row>
    <row r="298" spans="1:9" s="24" customFormat="1">
      <c r="B298" s="24" t="s">
        <v>44</v>
      </c>
      <c r="E298" s="24">
        <f>E42</f>
        <v>28.2</v>
      </c>
      <c r="F298" s="24">
        <f>E298*(365.25/7)</f>
        <v>1471.4357142857143</v>
      </c>
      <c r="G298" s="24">
        <v>1</v>
      </c>
      <c r="H298" s="25"/>
      <c r="I298" s="24">
        <f>F298*H300</f>
        <v>6.5650025764160014E-2</v>
      </c>
    </row>
    <row r="299" spans="1:9">
      <c r="C299" s="24" t="s">
        <v>44</v>
      </c>
      <c r="D299" s="24"/>
      <c r="E299" s="19">
        <f>G299*E298</f>
        <v>28.2</v>
      </c>
      <c r="F299" s="19">
        <f>E299*(365.25/7)</f>
        <v>1471.4357142857143</v>
      </c>
      <c r="G299" s="19">
        <v>1</v>
      </c>
    </row>
    <row r="300" spans="1:9">
      <c r="C300" s="24"/>
      <c r="D300" s="34" t="s">
        <v>210</v>
      </c>
      <c r="H300" s="23">
        <f>B521</f>
        <v>4.4616305779983597E-5</v>
      </c>
    </row>
    <row r="301" spans="1:9" s="28" customFormat="1">
      <c r="A301" s="28" t="s">
        <v>211</v>
      </c>
      <c r="E301" s="28">
        <f>E39</f>
        <v>30.6</v>
      </c>
      <c r="F301" s="28">
        <f>E301*(365.25/7)</f>
        <v>1596.6642857142858</v>
      </c>
      <c r="H301" s="29"/>
      <c r="I301" s="28">
        <f>SUM(I292,I295,I298)</f>
        <v>9.1876466984036509E-2</v>
      </c>
    </row>
    <row r="302" spans="1:9">
      <c r="C302" s="24"/>
      <c r="D302" s="24"/>
      <c r="F302" s="24"/>
    </row>
    <row r="303" spans="1:9" s="24" customFormat="1">
      <c r="A303" s="24" t="s">
        <v>45</v>
      </c>
      <c r="H303" s="25"/>
    </row>
    <row r="304" spans="1:9" s="24" customFormat="1">
      <c r="B304" s="24" t="s">
        <v>46</v>
      </c>
      <c r="E304" s="24">
        <f>E44</f>
        <v>14.2</v>
      </c>
      <c r="F304" s="24">
        <f>E304*(365.25/7)</f>
        <v>740.93571428571431</v>
      </c>
      <c r="G304" s="24">
        <v>1.0000000000000002</v>
      </c>
      <c r="H304" s="25"/>
      <c r="I304" s="24">
        <f>SUM(I305,I306,I307,I309)</f>
        <v>0.1367019454741292</v>
      </c>
    </row>
    <row r="305" spans="1:9">
      <c r="C305" s="24" t="s">
        <v>212</v>
      </c>
      <c r="D305" s="24"/>
      <c r="E305" s="19">
        <f>G305*E304</f>
        <v>7.1999999999999993</v>
      </c>
      <c r="F305" s="19">
        <f>E305*(365.25/7)</f>
        <v>375.68571428571425</v>
      </c>
      <c r="G305" s="19">
        <v>0.50704225352112675</v>
      </c>
      <c r="I305" s="19">
        <f>F305*H308</f>
        <v>6.994489925076855E-2</v>
      </c>
    </row>
    <row r="306" spans="1:9">
      <c r="C306" s="24" t="s">
        <v>213</v>
      </c>
      <c r="D306" s="24"/>
      <c r="E306" s="19">
        <f>G306*E304</f>
        <v>3.7000000000000006</v>
      </c>
      <c r="F306" s="19">
        <f>E306*(365.25/7)</f>
        <v>193.06071428571431</v>
      </c>
      <c r="G306" s="19">
        <v>0.26056338028169018</v>
      </c>
      <c r="I306" s="19">
        <f>F306*H308</f>
        <v>3.5943906559422735E-2</v>
      </c>
    </row>
    <row r="307" spans="1:9">
      <c r="C307" s="24" t="s">
        <v>214</v>
      </c>
      <c r="D307" s="24"/>
      <c r="E307" s="19">
        <f>G307*E304</f>
        <v>3</v>
      </c>
      <c r="F307" s="19">
        <f>E307*(365.25/7)</f>
        <v>156.53571428571428</v>
      </c>
      <c r="G307" s="19">
        <v>0.21126760563380284</v>
      </c>
      <c r="I307" s="19">
        <f>F307*H308</f>
        <v>2.9143708021153566E-2</v>
      </c>
    </row>
    <row r="308" spans="1:9">
      <c r="C308" s="24"/>
      <c r="D308" s="34" t="s">
        <v>165</v>
      </c>
      <c r="H308" s="23">
        <f>B482</f>
        <v>1.86179289206548E-4</v>
      </c>
    </row>
    <row r="309" spans="1:9">
      <c r="C309" s="24" t="s">
        <v>215</v>
      </c>
      <c r="D309" s="24"/>
      <c r="E309" s="19">
        <f>G309*E304</f>
        <v>0.3</v>
      </c>
      <c r="F309" s="19">
        <f>E309*(365.25/7)</f>
        <v>15.653571428571428</v>
      </c>
      <c r="G309" s="19">
        <v>2.1126760563380281E-2</v>
      </c>
      <c r="I309" s="19">
        <f>F309*H310</f>
        <v>1.6694316427843454E-3</v>
      </c>
    </row>
    <row r="310" spans="1:9">
      <c r="C310" s="24"/>
      <c r="D310" s="34" t="s">
        <v>139</v>
      </c>
      <c r="H310" s="23">
        <f>B555</f>
        <v>1.06648610536075E-4</v>
      </c>
    </row>
    <row r="311" spans="1:9" s="24" customFormat="1">
      <c r="B311" s="24" t="s">
        <v>47</v>
      </c>
      <c r="E311" s="24">
        <f>(E346-SUM(E343,E337,E331,E322,E314,E304))/2</f>
        <v>6.6000000000000014</v>
      </c>
      <c r="F311" s="24">
        <f>E311*(365.25/7)</f>
        <v>344.37857142857149</v>
      </c>
      <c r="G311" s="24">
        <v>1</v>
      </c>
      <c r="H311" s="25"/>
      <c r="I311" s="24">
        <f>E311*H313</f>
        <v>1.1550282406078748E-3</v>
      </c>
    </row>
    <row r="312" spans="1:9">
      <c r="C312" s="24" t="s">
        <v>47</v>
      </c>
      <c r="D312" s="24"/>
      <c r="E312" s="19" t="s">
        <v>105</v>
      </c>
      <c r="F312" s="19" t="e">
        <f>E312*(365.25/7)</f>
        <v>#VALUE!</v>
      </c>
      <c r="G312" s="19">
        <v>1</v>
      </c>
    </row>
    <row r="313" spans="1:9">
      <c r="C313" s="34"/>
      <c r="D313" s="34" t="s">
        <v>169</v>
      </c>
      <c r="H313" s="23">
        <f>B485</f>
        <v>1.7500427887998099E-4</v>
      </c>
    </row>
    <row r="314" spans="1:9" s="24" customFormat="1">
      <c r="B314" s="24" t="s">
        <v>48</v>
      </c>
      <c r="E314" s="24">
        <f>E46</f>
        <v>19.899999999999999</v>
      </c>
      <c r="F314" s="24">
        <f>E314*(365.25/7)</f>
        <v>1038.3535714285713</v>
      </c>
      <c r="G314" s="24">
        <v>1.0050251256281406</v>
      </c>
      <c r="H314" s="25"/>
      <c r="I314" s="24">
        <f>SUM(I315,I316,I318,I320)</f>
        <v>0.26359718907019514</v>
      </c>
    </row>
    <row r="315" spans="1:9">
      <c r="A315" s="19"/>
      <c r="C315" s="24" t="s">
        <v>216</v>
      </c>
      <c r="D315" s="24"/>
      <c r="E315" s="19">
        <f>G315*E314</f>
        <v>4.2</v>
      </c>
      <c r="F315" s="19">
        <f>E315*(365.25/7)</f>
        <v>219.15</v>
      </c>
      <c r="G315" s="19">
        <v>0.21105527638190957</v>
      </c>
      <c r="I315" s="19">
        <f>F315*H317</f>
        <v>3.8352187716547838E-2</v>
      </c>
    </row>
    <row r="316" spans="1:9">
      <c r="A316" s="19"/>
      <c r="C316" s="24" t="s">
        <v>217</v>
      </c>
      <c r="D316" s="24"/>
      <c r="E316" s="19">
        <f>G316*E314</f>
        <v>4.5</v>
      </c>
      <c r="F316" s="19">
        <f>E316*(365.25/7)</f>
        <v>234.80357142857144</v>
      </c>
      <c r="G316" s="19">
        <v>0.22613065326633167</v>
      </c>
      <c r="I316" s="19">
        <f>F316*H317</f>
        <v>4.1091629696301257E-2</v>
      </c>
    </row>
    <row r="317" spans="1:9">
      <c r="A317" s="19"/>
      <c r="D317" s="34" t="s">
        <v>169</v>
      </c>
      <c r="H317" s="23">
        <f>B485</f>
        <v>1.7500427887998099E-4</v>
      </c>
    </row>
    <row r="318" spans="1:9">
      <c r="A318" s="19"/>
      <c r="C318" s="24" t="s">
        <v>218</v>
      </c>
      <c r="D318" s="24"/>
      <c r="E318" s="19">
        <f>G318*E314</f>
        <v>5.6</v>
      </c>
      <c r="F318" s="19">
        <f>E318*(365.25/7)</f>
        <v>292.2</v>
      </c>
      <c r="G318" s="19">
        <v>0.28140703517587939</v>
      </c>
      <c r="I318" s="19">
        <f>F318*H319</f>
        <v>0.13210397404203111</v>
      </c>
    </row>
    <row r="319" spans="1:9">
      <c r="A319" s="19"/>
      <c r="D319" s="3" t="s">
        <v>219</v>
      </c>
      <c r="H319" s="23">
        <f>B475</f>
        <v>4.5210121164281699E-4</v>
      </c>
    </row>
    <row r="320" spans="1:9">
      <c r="A320" s="19"/>
      <c r="C320" s="24" t="s">
        <v>220</v>
      </c>
      <c r="D320" s="24"/>
      <c r="E320" s="19">
        <f>G320*E314</f>
        <v>5.7</v>
      </c>
      <c r="F320" s="19">
        <f>E320*(365.25/7)</f>
        <v>297.41785714285714</v>
      </c>
      <c r="G320" s="19">
        <v>0.28643216080402012</v>
      </c>
      <c r="I320" s="19">
        <f>F320*H321</f>
        <v>5.2049397615314921E-2</v>
      </c>
    </row>
    <row r="321" spans="1:9">
      <c r="A321" s="19"/>
      <c r="C321" s="34"/>
      <c r="D321" s="34" t="s">
        <v>169</v>
      </c>
      <c r="H321" s="23">
        <f>B485</f>
        <v>1.7500427887998099E-4</v>
      </c>
    </row>
    <row r="322" spans="1:9" s="24" customFormat="1">
      <c r="B322" s="24" t="s">
        <v>49</v>
      </c>
      <c r="E322" s="24">
        <f>E47</f>
        <v>32.9</v>
      </c>
      <c r="F322" s="24">
        <f>E322*(365.25/7)</f>
        <v>1716.675</v>
      </c>
      <c r="G322" s="24">
        <v>1.0000000000000002</v>
      </c>
      <c r="H322" s="25"/>
      <c r="I322" s="24">
        <f>SUM(I323,I325,I327,I329)</f>
        <v>0.16194236619216548</v>
      </c>
    </row>
    <row r="323" spans="1:9">
      <c r="A323" s="19"/>
      <c r="C323" s="24" t="s">
        <v>221</v>
      </c>
      <c r="D323" s="24"/>
      <c r="E323" s="19">
        <f>G323*E322</f>
        <v>9.1</v>
      </c>
      <c r="F323" s="19">
        <f>E323*(365.25/7)</f>
        <v>474.82499999999999</v>
      </c>
      <c r="G323" s="19">
        <v>0.27659574468085107</v>
      </c>
      <c r="I323" s="19">
        <f>F323*H324</f>
        <v>7.074989457840905E-2</v>
      </c>
    </row>
    <row r="324" spans="1:9">
      <c r="A324" s="19"/>
      <c r="D324" s="3" t="s">
        <v>222</v>
      </c>
      <c r="H324" s="23">
        <f>B553</f>
        <v>1.49002041970008E-4</v>
      </c>
    </row>
    <row r="325" spans="1:9">
      <c r="A325" s="19"/>
      <c r="C325" s="24" t="s">
        <v>223</v>
      </c>
      <c r="D325" s="24"/>
      <c r="E325" s="19">
        <f>G325*E322</f>
        <v>17</v>
      </c>
      <c r="F325" s="19">
        <f>E325*(365.25/7)</f>
        <v>887.03571428571433</v>
      </c>
      <c r="G325" s="19">
        <v>0.51671732522796354</v>
      </c>
      <c r="I325" s="19">
        <f>F325*H326</f>
        <v>6.9469452539862406E-2</v>
      </c>
    </row>
    <row r="326" spans="1:9">
      <c r="A326" s="19"/>
      <c r="D326" s="3" t="s">
        <v>224</v>
      </c>
      <c r="H326" s="23">
        <f>B552</f>
        <v>7.83164098367817E-5</v>
      </c>
    </row>
    <row r="327" spans="1:9">
      <c r="A327" s="19"/>
      <c r="C327" s="24" t="s">
        <v>225</v>
      </c>
      <c r="D327" s="24"/>
      <c r="E327" s="19">
        <f>G327*E322</f>
        <v>2.2999999999999998</v>
      </c>
      <c r="F327" s="19">
        <f>E327*(365.25/7)</f>
        <v>120.01071428571429</v>
      </c>
      <c r="G327" s="19">
        <v>6.9908814589665649E-2</v>
      </c>
      <c r="I327" s="19">
        <f>F327*H328</f>
        <v>9.2400395681100297E-3</v>
      </c>
    </row>
    <row r="328" spans="1:9">
      <c r="A328" s="19"/>
      <c r="D328" s="3" t="s">
        <v>226</v>
      </c>
      <c r="H328" s="23">
        <f>B536</f>
        <v>7.6993455318596804E-5</v>
      </c>
    </row>
    <row r="329" spans="1:9">
      <c r="A329" s="19"/>
      <c r="C329" s="24" t="s">
        <v>227</v>
      </c>
      <c r="D329" s="24"/>
      <c r="E329" s="19">
        <f>G329*E322</f>
        <v>4.5</v>
      </c>
      <c r="F329" s="19">
        <f>E329*(365.25/7)</f>
        <v>234.80357142857144</v>
      </c>
      <c r="G329" s="19">
        <v>0.13677811550151978</v>
      </c>
      <c r="I329" s="19">
        <f>F329*H330</f>
        <v>1.2482979505784012E-2</v>
      </c>
    </row>
    <row r="330" spans="1:9">
      <c r="A330" s="19"/>
      <c r="D330" s="3" t="s">
        <v>228</v>
      </c>
      <c r="H330" s="23">
        <f>B554</f>
        <v>5.3163499302144998E-5</v>
      </c>
    </row>
    <row r="331" spans="1:9" s="24" customFormat="1">
      <c r="B331" s="24" t="s">
        <v>229</v>
      </c>
      <c r="E331" s="24">
        <f>E48</f>
        <v>10.199999999999999</v>
      </c>
      <c r="F331" s="24">
        <f>E331*(365.25/7)</f>
        <v>532.22142857142853</v>
      </c>
      <c r="G331" s="24">
        <v>1.0098039215686276</v>
      </c>
      <c r="H331" s="25"/>
      <c r="I331" s="24">
        <f>SUM(I332:I334,I335)</f>
        <v>0.22803263898971043</v>
      </c>
    </row>
    <row r="332" spans="1:9">
      <c r="A332" s="19"/>
      <c r="C332" s="24" t="s">
        <v>230</v>
      </c>
      <c r="D332" s="24"/>
      <c r="E332" s="19">
        <f>G332*E331</f>
        <v>3.3</v>
      </c>
      <c r="F332" s="19">
        <f>E332*(365.25/7)</f>
        <v>172.18928571428572</v>
      </c>
      <c r="G332" s="19">
        <v>0.3235294117647059</v>
      </c>
      <c r="I332" s="19">
        <f>F332*$H$336</f>
        <v>7.3059000841363547E-2</v>
      </c>
    </row>
    <row r="333" spans="1:9">
      <c r="A333" s="19"/>
      <c r="C333" s="24" t="s">
        <v>231</v>
      </c>
      <c r="D333" s="24"/>
      <c r="E333" s="19">
        <f>G333*E331</f>
        <v>3.3</v>
      </c>
      <c r="F333" s="19">
        <f>E333*(365.25/7)</f>
        <v>172.18928571428572</v>
      </c>
      <c r="G333" s="19">
        <v>0.3235294117647059</v>
      </c>
      <c r="I333" s="19">
        <f>F333*$H$336</f>
        <v>7.3059000841363547E-2</v>
      </c>
    </row>
    <row r="334" spans="1:9">
      <c r="A334" s="19"/>
      <c r="C334" s="24" t="s">
        <v>232</v>
      </c>
      <c r="D334" s="24"/>
      <c r="E334" s="19">
        <f>G334*E331</f>
        <v>1.1000000000000001</v>
      </c>
      <c r="F334" s="19">
        <f>E334*(365.25/7)</f>
        <v>57.396428571428579</v>
      </c>
      <c r="G334" s="19">
        <v>0.10784313725490198</v>
      </c>
      <c r="I334" s="19">
        <f>F334*$H$336</f>
        <v>2.4353000280454517E-2</v>
      </c>
    </row>
    <row r="335" spans="1:9">
      <c r="A335" s="19"/>
      <c r="C335" s="24" t="s">
        <v>233</v>
      </c>
      <c r="D335" s="24"/>
      <c r="E335" s="19">
        <f>G335*E331</f>
        <v>2.6</v>
      </c>
      <c r="F335" s="19">
        <f>E335*(365.25/7)</f>
        <v>135.66428571428571</v>
      </c>
      <c r="G335" s="19">
        <v>0.25490196078431376</v>
      </c>
      <c r="I335" s="19">
        <f>F335*$H$336</f>
        <v>5.7561637026528847E-2</v>
      </c>
    </row>
    <row r="336" spans="1:9">
      <c r="A336" s="19"/>
      <c r="C336" s="24"/>
      <c r="D336" s="34" t="s">
        <v>234</v>
      </c>
      <c r="H336" s="23">
        <f>B471</f>
        <v>4.2429469718917702E-4</v>
      </c>
    </row>
    <row r="337" spans="1:9" s="24" customFormat="1">
      <c r="B337" s="24" t="s">
        <v>51</v>
      </c>
      <c r="E337" s="24">
        <f>E49</f>
        <v>6.8</v>
      </c>
      <c r="F337" s="24">
        <f>E337*(365.25/7)</f>
        <v>354.81428571428575</v>
      </c>
      <c r="G337" s="24">
        <v>1</v>
      </c>
      <c r="H337" s="25"/>
      <c r="I337" s="24">
        <f>F337*H339</f>
        <v>7.1274457496952867E-2</v>
      </c>
    </row>
    <row r="338" spans="1:9">
      <c r="A338" s="19"/>
      <c r="C338" s="24" t="s">
        <v>51</v>
      </c>
      <c r="D338" s="24"/>
      <c r="E338" s="19">
        <f>G338*E337</f>
        <v>6.8</v>
      </c>
      <c r="F338" s="19">
        <f>E338*(365.25/7)</f>
        <v>354.81428571428575</v>
      </c>
      <c r="G338" s="19">
        <v>1</v>
      </c>
    </row>
    <row r="339" spans="1:9">
      <c r="A339" s="19"/>
      <c r="C339" s="24"/>
      <c r="D339" s="34" t="s">
        <v>235</v>
      </c>
      <c r="H339" s="23">
        <f>B509</f>
        <v>2.0087820690045899E-4</v>
      </c>
    </row>
    <row r="340" spans="1:9" s="24" customFormat="1">
      <c r="B340" s="24" t="s">
        <v>52</v>
      </c>
      <c r="E340" s="24">
        <f>(E346-SUM(E343,E337,E331,E322,E314,E304))/2</f>
        <v>6.6000000000000014</v>
      </c>
      <c r="F340" s="24">
        <f>E340*(365.25/7)</f>
        <v>344.37857142857149</v>
      </c>
      <c r="G340" s="24">
        <v>1</v>
      </c>
      <c r="H340" s="25"/>
      <c r="I340" s="24">
        <f>F340*H342</f>
        <v>6.917814992351308E-2</v>
      </c>
    </row>
    <row r="341" spans="1:9">
      <c r="A341" s="19"/>
      <c r="C341" s="24" t="s">
        <v>52</v>
      </c>
      <c r="D341" s="24"/>
      <c r="E341" s="19">
        <f>G341*E340</f>
        <v>6.6000000000000014</v>
      </c>
      <c r="F341" s="19">
        <f>E341*(365.25/7)</f>
        <v>344.37857142857149</v>
      </c>
      <c r="G341" s="19">
        <v>1</v>
      </c>
    </row>
    <row r="342" spans="1:9">
      <c r="A342" s="19"/>
      <c r="C342" s="24"/>
      <c r="D342" s="34" t="s">
        <v>235</v>
      </c>
      <c r="H342" s="23">
        <f>B509</f>
        <v>2.0087820690045899E-4</v>
      </c>
    </row>
    <row r="343" spans="1:9" s="24" customFormat="1">
      <c r="B343" s="24" t="s">
        <v>53</v>
      </c>
      <c r="E343" s="24">
        <f>E51</f>
        <v>3.2</v>
      </c>
      <c r="F343" s="24">
        <f>E343*(365.25/7)</f>
        <v>166.97142857142859</v>
      </c>
      <c r="G343" s="24">
        <v>1</v>
      </c>
      <c r="H343" s="25"/>
      <c r="I343" s="24">
        <f>F343*H345</f>
        <v>3.3540921175036639E-2</v>
      </c>
    </row>
    <row r="344" spans="1:9">
      <c r="A344" s="19"/>
      <c r="C344" s="24" t="s">
        <v>53</v>
      </c>
      <c r="D344" s="24"/>
      <c r="E344" s="19">
        <f>G344*E343</f>
        <v>3.2</v>
      </c>
      <c r="F344" s="19">
        <f>E344*(365.25/7)</f>
        <v>166.97142857142859</v>
      </c>
      <c r="G344" s="19">
        <v>1</v>
      </c>
    </row>
    <row r="345" spans="1:9">
      <c r="A345" s="19"/>
      <c r="C345" s="24"/>
      <c r="D345" s="34" t="s">
        <v>235</v>
      </c>
      <c r="H345" s="23">
        <f>B509</f>
        <v>2.0087820690045899E-4</v>
      </c>
    </row>
    <row r="346" spans="1:9" s="28" customFormat="1">
      <c r="A346" s="28" t="s">
        <v>236</v>
      </c>
      <c r="E346" s="28">
        <f>E43</f>
        <v>100.4</v>
      </c>
      <c r="F346" s="28">
        <f>E346*(365.25/7)</f>
        <v>5238.7285714285717</v>
      </c>
      <c r="H346" s="29"/>
      <c r="I346" s="28">
        <f>SUM(I304,I311,I314,I322,I331,I337,I340,I343)</f>
        <v>0.96542269656231072</v>
      </c>
    </row>
    <row r="347" spans="1:9">
      <c r="C347" s="24"/>
      <c r="D347" s="24"/>
      <c r="F347" s="24"/>
    </row>
    <row r="348" spans="1:9" s="24" customFormat="1">
      <c r="A348" s="24" t="s">
        <v>54</v>
      </c>
      <c r="H348" s="25"/>
    </row>
    <row r="349" spans="1:9" s="24" customFormat="1">
      <c r="B349" s="24" t="s">
        <v>237</v>
      </c>
      <c r="E349" s="24">
        <v>0</v>
      </c>
      <c r="F349" s="24">
        <f>E349*(365.25/7)</f>
        <v>0</v>
      </c>
      <c r="G349" s="24">
        <v>1</v>
      </c>
      <c r="H349" s="25"/>
      <c r="I349" s="24">
        <f>F349*H351</f>
        <v>0</v>
      </c>
    </row>
    <row r="350" spans="1:9">
      <c r="C350" s="24" t="s">
        <v>237</v>
      </c>
      <c r="D350" s="24"/>
      <c r="E350" s="19">
        <f>G350*E349</f>
        <v>0</v>
      </c>
      <c r="F350" s="19">
        <f>E350*(365.25/7)</f>
        <v>0</v>
      </c>
      <c r="G350" s="19">
        <v>1</v>
      </c>
    </row>
    <row r="351" spans="1:9">
      <c r="C351" s="24"/>
      <c r="D351" s="34" t="s">
        <v>238</v>
      </c>
      <c r="H351" s="23">
        <f>B545</f>
        <v>5.0201254900354902E-5</v>
      </c>
    </row>
    <row r="352" spans="1:9" s="24" customFormat="1">
      <c r="B352" s="24" t="s">
        <v>239</v>
      </c>
      <c r="E352" s="24">
        <v>0</v>
      </c>
      <c r="F352" s="24">
        <f>E352*(365.25/7)</f>
        <v>0</v>
      </c>
      <c r="G352" s="24">
        <v>1</v>
      </c>
      <c r="H352" s="25"/>
      <c r="I352" s="24">
        <f>F352*H354</f>
        <v>0</v>
      </c>
    </row>
    <row r="353" spans="1:9">
      <c r="C353" s="24" t="s">
        <v>239</v>
      </c>
      <c r="D353" s="24"/>
      <c r="E353" s="19">
        <f>G353*E352</f>
        <v>0</v>
      </c>
      <c r="F353" s="19">
        <f>E353*(365.25/7)</f>
        <v>0</v>
      </c>
      <c r="G353" s="19">
        <v>1</v>
      </c>
    </row>
    <row r="354" spans="1:9">
      <c r="C354" s="24"/>
      <c r="D354" s="34" t="s">
        <v>240</v>
      </c>
      <c r="H354" s="23">
        <f>B546</f>
        <v>6.5532644314399599E-5</v>
      </c>
    </row>
    <row r="355" spans="1:9" s="24" customFormat="1">
      <c r="B355" s="24" t="s">
        <v>241</v>
      </c>
      <c r="E355" s="24">
        <v>0</v>
      </c>
      <c r="F355" s="24">
        <f>E355*(365.25/7)</f>
        <v>0</v>
      </c>
      <c r="G355" s="24">
        <v>1</v>
      </c>
      <c r="H355" s="25"/>
      <c r="I355" s="24">
        <f>F355*H357</f>
        <v>0</v>
      </c>
    </row>
    <row r="356" spans="1:9">
      <c r="C356" s="24" t="s">
        <v>241</v>
      </c>
      <c r="D356" s="24"/>
      <c r="E356" s="19">
        <f>G356*E355</f>
        <v>0</v>
      </c>
      <c r="F356" s="19">
        <f>E356*(365.25/7)</f>
        <v>0</v>
      </c>
      <c r="G356" s="19">
        <v>1</v>
      </c>
    </row>
    <row r="357" spans="1:9">
      <c r="C357" s="24"/>
      <c r="D357" s="34" t="s">
        <v>242</v>
      </c>
      <c r="H357" s="23">
        <f>B547</f>
        <v>1.1039136985490801E-4</v>
      </c>
    </row>
    <row r="358" spans="1:9" s="24" customFormat="1">
      <c r="B358" s="24" t="s">
        <v>243</v>
      </c>
      <c r="E358" s="24">
        <v>0</v>
      </c>
      <c r="F358" s="24">
        <f>E358*(365.25/7)</f>
        <v>0</v>
      </c>
      <c r="G358" s="24">
        <v>1</v>
      </c>
      <c r="H358" s="25"/>
      <c r="I358" s="24">
        <f>F358*H360</f>
        <v>0</v>
      </c>
    </row>
    <row r="359" spans="1:9">
      <c r="C359" s="24" t="s">
        <v>243</v>
      </c>
      <c r="D359" s="24"/>
      <c r="E359" s="19">
        <f>G359*E358</f>
        <v>0</v>
      </c>
      <c r="F359" s="19">
        <f>E359*(365.25/7)</f>
        <v>0</v>
      </c>
      <c r="G359" s="19">
        <v>1</v>
      </c>
    </row>
    <row r="360" spans="1:9">
      <c r="C360" s="24"/>
      <c r="D360" s="34" t="s">
        <v>244</v>
      </c>
      <c r="H360" s="23">
        <f>B548</f>
        <v>1.0301268784132101E-4</v>
      </c>
    </row>
    <row r="361" spans="1:9" s="28" customFormat="1">
      <c r="A361" s="28" t="s">
        <v>245</v>
      </c>
      <c r="E361" s="28">
        <v>0</v>
      </c>
      <c r="F361" s="28">
        <f>E361*(365.25/7)</f>
        <v>0</v>
      </c>
      <c r="H361" s="36"/>
      <c r="I361" s="37">
        <f>SUM(I349,I352,I355,I358)</f>
        <v>0</v>
      </c>
    </row>
    <row r="362" spans="1:9">
      <c r="C362" s="24"/>
      <c r="D362" s="24"/>
      <c r="F362" s="24"/>
    </row>
    <row r="363" spans="1:9" s="24" customFormat="1">
      <c r="A363" s="24" t="s">
        <v>55</v>
      </c>
      <c r="H363" s="25"/>
    </row>
    <row r="364" spans="1:9" s="24" customFormat="1">
      <c r="B364" s="24" t="s">
        <v>56</v>
      </c>
      <c r="E364" s="24">
        <f>E54</f>
        <v>21</v>
      </c>
      <c r="F364" s="24">
        <f>E364*(365.25/7)</f>
        <v>1095.75</v>
      </c>
      <c r="G364" s="24">
        <v>0.98571428571428577</v>
      </c>
      <c r="H364" s="25"/>
      <c r="I364" s="24">
        <f>SUM(I365,I367,I369)</f>
        <v>7.0817537119418877E-2</v>
      </c>
    </row>
    <row r="365" spans="1:9">
      <c r="C365" s="24" t="s">
        <v>246</v>
      </c>
      <c r="D365" s="24"/>
      <c r="E365" s="19">
        <f>G365*E364</f>
        <v>7.6</v>
      </c>
      <c r="F365" s="19">
        <f>E365*(365.25/7)</f>
        <v>396.55714285714288</v>
      </c>
      <c r="G365" s="19">
        <v>0.3619047619047619</v>
      </c>
      <c r="I365" s="19">
        <f>F365*H366</f>
        <v>2.4930631111666993E-2</v>
      </c>
    </row>
    <row r="366" spans="1:9">
      <c r="C366" s="24"/>
      <c r="D366" s="34" t="s">
        <v>247</v>
      </c>
      <c r="H366" s="23">
        <f>B556</f>
        <v>6.2867688959137197E-5</v>
      </c>
    </row>
    <row r="367" spans="1:9">
      <c r="C367" s="24" t="s">
        <v>248</v>
      </c>
      <c r="D367" s="24">
        <f>F364-SUM(F365,F369)</f>
        <v>15.653571428571468</v>
      </c>
      <c r="E367" s="19" t="s">
        <v>105</v>
      </c>
      <c r="F367" s="24" t="e">
        <f>E367*(365.25/7)</f>
        <v>#VALUE!</v>
      </c>
      <c r="G367" s="19">
        <v>1.4285714285714235E-2</v>
      </c>
      <c r="I367" s="19">
        <f>D367*H368</f>
        <v>2.914370802115364E-3</v>
      </c>
    </row>
    <row r="368" spans="1:9">
      <c r="C368" s="24"/>
      <c r="D368" s="34" t="s">
        <v>165</v>
      </c>
      <c r="F368" s="24"/>
      <c r="H368" s="23">
        <f>B482</f>
        <v>1.86179289206548E-4</v>
      </c>
    </row>
    <row r="369" spans="1:9">
      <c r="C369" s="24" t="s">
        <v>249</v>
      </c>
      <c r="D369" s="24"/>
      <c r="E369" s="19">
        <f>G369*E364</f>
        <v>13.1</v>
      </c>
      <c r="F369" s="19">
        <f>E369*(365.25/7)</f>
        <v>683.53928571428571</v>
      </c>
      <c r="G369" s="19">
        <v>0.62380952380952381</v>
      </c>
      <c r="I369" s="19">
        <f>F369*H370</f>
        <v>4.2972535205636528E-2</v>
      </c>
    </row>
    <row r="370" spans="1:9">
      <c r="C370" s="24"/>
      <c r="D370" s="31" t="s">
        <v>247</v>
      </c>
      <c r="H370" s="23">
        <f>B556</f>
        <v>6.2867688959137197E-5</v>
      </c>
    </row>
    <row r="371" spans="1:9" s="24" customFormat="1">
      <c r="B371" s="24" t="s">
        <v>57</v>
      </c>
      <c r="E371" s="24" t="s">
        <v>105</v>
      </c>
      <c r="F371" s="24" t="e">
        <f>E371*(365.25/7)</f>
        <v>#VALUE!</v>
      </c>
      <c r="G371" s="24">
        <v>1</v>
      </c>
      <c r="H371" s="25"/>
      <c r="I371" s="24">
        <f>0</f>
        <v>0</v>
      </c>
    </row>
    <row r="372" spans="1:9">
      <c r="C372" s="24" t="s">
        <v>57</v>
      </c>
      <c r="D372" s="24"/>
      <c r="E372" s="19" t="s">
        <v>105</v>
      </c>
      <c r="F372" s="24" t="e">
        <f>E372*(365.25/7)</f>
        <v>#VALUE!</v>
      </c>
      <c r="G372" s="19">
        <v>1</v>
      </c>
    </row>
    <row r="373" spans="1:9" s="24" customFormat="1">
      <c r="B373" s="24" t="s">
        <v>250</v>
      </c>
      <c r="E373" s="24">
        <f>E56</f>
        <v>14.5</v>
      </c>
      <c r="F373" s="24">
        <f>E373*(365.25/7)</f>
        <v>756.58928571428578</v>
      </c>
      <c r="G373" s="24">
        <v>0.99310344827586206</v>
      </c>
      <c r="H373" s="25"/>
      <c r="I373" s="24">
        <f>SUM(I374,I375)</f>
        <v>0.13149321502816402</v>
      </c>
    </row>
    <row r="374" spans="1:9">
      <c r="C374" s="24" t="s">
        <v>251</v>
      </c>
      <c r="D374" s="24"/>
      <c r="E374" s="19">
        <f>G374*E373</f>
        <v>3.1</v>
      </c>
      <c r="F374" s="19">
        <f>E374*(365.25/7)</f>
        <v>161.75357142857143</v>
      </c>
      <c r="G374" s="19">
        <v>0.21379310344827587</v>
      </c>
      <c r="I374" s="19">
        <f>F374*H376</f>
        <v>2.8307567124118641E-2</v>
      </c>
    </row>
    <row r="375" spans="1:9">
      <c r="C375" s="24" t="s">
        <v>252</v>
      </c>
      <c r="D375" s="24"/>
      <c r="E375" s="19">
        <f>G375*E373</f>
        <v>11.3</v>
      </c>
      <c r="F375" s="19">
        <f>E375*(365.25/7)</f>
        <v>589.61785714285725</v>
      </c>
      <c r="G375" s="19">
        <v>0.77931034482758621</v>
      </c>
      <c r="I375" s="19">
        <f>F375*H376</f>
        <v>0.10318564790404539</v>
      </c>
    </row>
    <row r="376" spans="1:9">
      <c r="C376" s="24"/>
      <c r="D376" s="34" t="s">
        <v>169</v>
      </c>
      <c r="H376" s="23">
        <f>B485</f>
        <v>1.7500427887998099E-4</v>
      </c>
      <c r="I376" s="38"/>
    </row>
    <row r="377" spans="1:9" s="24" customFormat="1">
      <c r="B377" s="24" t="s">
        <v>59</v>
      </c>
      <c r="E377" s="24">
        <f>E57</f>
        <v>41.7</v>
      </c>
      <c r="F377" s="24">
        <f>E377*(365.25/7)</f>
        <v>2175.846428571429</v>
      </c>
      <c r="G377" s="24">
        <v>0.99760191846522783</v>
      </c>
      <c r="H377" s="25"/>
      <c r="I377" s="24">
        <f>SUM(I378,I380,I381,I382,I383,I384,I385)</f>
        <v>8.9081593267497539E-2</v>
      </c>
    </row>
    <row r="378" spans="1:9">
      <c r="A378" s="19"/>
      <c r="C378" s="24" t="s">
        <v>253</v>
      </c>
      <c r="D378" s="24"/>
      <c r="E378" s="19">
        <f>G378*E377</f>
        <v>6.9</v>
      </c>
      <c r="F378" s="19">
        <f>E378*(365.25/7)</f>
        <v>360.0321428571429</v>
      </c>
      <c r="G378" s="19">
        <v>0.16546762589928057</v>
      </c>
      <c r="I378" s="19">
        <f>F378*H379</f>
        <v>1.4257470410615859E-2</v>
      </c>
    </row>
    <row r="379" spans="1:9">
      <c r="A379" s="19"/>
      <c r="C379" s="24"/>
      <c r="D379" s="3" t="s">
        <v>253</v>
      </c>
      <c r="H379" s="23">
        <f>B524</f>
        <v>3.9600548710655201E-5</v>
      </c>
    </row>
    <row r="380" spans="1:9">
      <c r="A380" s="19"/>
      <c r="C380" s="24" t="s">
        <v>254</v>
      </c>
      <c r="D380" s="24"/>
      <c r="E380" s="19">
        <f>G380*E377</f>
        <v>2.7</v>
      </c>
      <c r="F380" s="19">
        <f t="shared" ref="F380:F385" si="2">E380*(365.25/7)</f>
        <v>140.88214285714287</v>
      </c>
      <c r="G380" s="19">
        <v>6.4748201438848921E-2</v>
      </c>
      <c r="I380" s="19">
        <f>F380*H386</f>
        <v>5.822049905290505E-3</v>
      </c>
    </row>
    <row r="381" spans="1:9">
      <c r="A381" s="19"/>
      <c r="C381" s="24" t="s">
        <v>255</v>
      </c>
      <c r="D381" s="24"/>
      <c r="E381" s="19">
        <f>G381*E377</f>
        <v>2.1</v>
      </c>
      <c r="F381" s="19">
        <f t="shared" si="2"/>
        <v>109.575</v>
      </c>
      <c r="G381" s="19">
        <v>5.0359712230215826E-2</v>
      </c>
      <c r="I381" s="19">
        <f>F381*H386</f>
        <v>4.5282610374481709E-3</v>
      </c>
    </row>
    <row r="382" spans="1:9">
      <c r="A382" s="19"/>
      <c r="C382" s="24" t="s">
        <v>256</v>
      </c>
      <c r="D382" s="24"/>
      <c r="E382" s="19">
        <f>G382*E377</f>
        <v>6.9</v>
      </c>
      <c r="F382" s="19">
        <f t="shared" si="2"/>
        <v>360.0321428571429</v>
      </c>
      <c r="G382" s="19">
        <v>0.16546762589928057</v>
      </c>
      <c r="I382" s="19">
        <f>F382*$H$386</f>
        <v>1.4878571980186849E-2</v>
      </c>
    </row>
    <row r="383" spans="1:9">
      <c r="A383" s="19"/>
      <c r="C383" s="24" t="s">
        <v>257</v>
      </c>
      <c r="D383" s="24"/>
      <c r="E383" s="19">
        <f>G383*E377</f>
        <v>9.1</v>
      </c>
      <c r="F383" s="19">
        <f t="shared" si="2"/>
        <v>474.82499999999999</v>
      </c>
      <c r="G383" s="19">
        <v>0.21822541966426856</v>
      </c>
      <c r="I383" s="19">
        <f>F383*H386</f>
        <v>1.9622464495608737E-2</v>
      </c>
    </row>
    <row r="384" spans="1:9">
      <c r="A384" s="19"/>
      <c r="C384" s="24" t="s">
        <v>258</v>
      </c>
      <c r="D384" s="24"/>
      <c r="E384" s="19">
        <f>G384*E377</f>
        <v>11.3</v>
      </c>
      <c r="F384" s="19">
        <f t="shared" si="2"/>
        <v>589.61785714285725</v>
      </c>
      <c r="G384" s="19">
        <v>0.27098321342925658</v>
      </c>
      <c r="I384" s="19">
        <f>F384*H386</f>
        <v>2.4366357011030636E-2</v>
      </c>
    </row>
    <row r="385" spans="1:9">
      <c r="A385" s="19"/>
      <c r="C385" s="24" t="s">
        <v>259</v>
      </c>
      <c r="D385" s="24"/>
      <c r="E385" s="19">
        <f>G385*E377</f>
        <v>2.6</v>
      </c>
      <c r="F385" s="19">
        <f t="shared" si="2"/>
        <v>135.66428571428571</v>
      </c>
      <c r="G385" s="19">
        <v>6.235011990407674E-2</v>
      </c>
      <c r="I385" s="19">
        <f>F385*H386</f>
        <v>5.6064184273167828E-3</v>
      </c>
    </row>
    <row r="386" spans="1:9">
      <c r="A386" s="19"/>
      <c r="C386" s="24"/>
      <c r="D386" s="3" t="s">
        <v>260</v>
      </c>
      <c r="H386" s="23">
        <f>B525</f>
        <v>4.1325676819056998E-5</v>
      </c>
    </row>
    <row r="387" spans="1:9" s="24" customFormat="1">
      <c r="B387" s="24" t="s">
        <v>60</v>
      </c>
      <c r="E387" s="24">
        <f>E58</f>
        <v>5.2</v>
      </c>
      <c r="F387" s="24">
        <f>E387*(365.25/7)</f>
        <v>271.32857142857142</v>
      </c>
      <c r="G387" s="24">
        <v>1</v>
      </c>
      <c r="H387" s="25"/>
      <c r="I387" s="24">
        <f>F387*H390</f>
        <v>1.0460459575686948E-2</v>
      </c>
    </row>
    <row r="388" spans="1:9">
      <c r="A388" s="19"/>
      <c r="C388" s="24" t="s">
        <v>261</v>
      </c>
      <c r="D388" s="24"/>
      <c r="E388" s="19">
        <f>G388*E387</f>
        <v>5.2</v>
      </c>
      <c r="F388" s="19">
        <f>E388*(365.25/7)</f>
        <v>271.32857142857142</v>
      </c>
      <c r="G388" s="19">
        <v>1</v>
      </c>
    </row>
    <row r="389" spans="1:9">
      <c r="A389" s="19"/>
      <c r="C389" s="24" t="s">
        <v>262</v>
      </c>
      <c r="D389" s="24"/>
      <c r="E389" s="19" t="s">
        <v>263</v>
      </c>
      <c r="F389" s="19" t="e">
        <f>E389*(365.25/7)</f>
        <v>#VALUE!</v>
      </c>
    </row>
    <row r="390" spans="1:9">
      <c r="A390" s="19"/>
      <c r="C390" s="24"/>
      <c r="D390" s="34" t="s">
        <v>264</v>
      </c>
      <c r="H390" s="23">
        <f>B523</f>
        <v>3.8552738919501202E-5</v>
      </c>
    </row>
    <row r="391" spans="1:9" s="24" customFormat="1">
      <c r="B391" s="24" t="s">
        <v>61</v>
      </c>
      <c r="E391" s="24">
        <f>E400-SUM(E364,E373,E377,E387)</f>
        <v>8.0999999999999943</v>
      </c>
      <c r="F391" s="24">
        <f>E391*(365.25/7)</f>
        <v>422.64642857142832</v>
      </c>
      <c r="G391" s="24">
        <v>1</v>
      </c>
      <c r="H391" s="25"/>
      <c r="I391" s="24">
        <f>SUM(I392,I394,I398)</f>
        <v>3.4221198625276894E-2</v>
      </c>
    </row>
    <row r="392" spans="1:9">
      <c r="A392" s="19"/>
      <c r="C392" s="24" t="s">
        <v>265</v>
      </c>
      <c r="D392" s="24"/>
      <c r="E392" s="19">
        <f>G392*E391</f>
        <v>1.4999999999999991</v>
      </c>
      <c r="F392" s="19">
        <f>E392*(365.25/7)</f>
        <v>78.267857142857096</v>
      </c>
      <c r="G392" s="19">
        <v>0.1851851851851852</v>
      </c>
      <c r="I392" s="19">
        <f>F392*H393</f>
        <v>7.7063024733090022E-3</v>
      </c>
    </row>
    <row r="393" spans="1:9">
      <c r="A393" s="19"/>
      <c r="C393" s="24"/>
      <c r="D393" s="34" t="s">
        <v>266</v>
      </c>
      <c r="H393" s="23">
        <f>B557</f>
        <v>9.8460629364659905E-5</v>
      </c>
    </row>
    <row r="394" spans="1:9">
      <c r="C394" s="24" t="s">
        <v>267</v>
      </c>
      <c r="D394" s="24"/>
      <c r="E394" s="19">
        <f>G394*E391</f>
        <v>1.6999999999999988</v>
      </c>
      <c r="F394" s="19">
        <f>E394*(365.25/7)</f>
        <v>88.703571428571365</v>
      </c>
      <c r="G394" s="19">
        <v>0.20987654320987656</v>
      </c>
      <c r="I394" s="19">
        <f>F394*H395</f>
        <v>6.8295944633856697E-3</v>
      </c>
    </row>
    <row r="395" spans="1:9">
      <c r="C395" s="24"/>
      <c r="D395" s="34" t="s">
        <v>226</v>
      </c>
      <c r="H395" s="23">
        <f>B536</f>
        <v>7.6993455318596804E-5</v>
      </c>
    </row>
    <row r="396" spans="1:9">
      <c r="C396" s="24" t="s">
        <v>268</v>
      </c>
      <c r="D396" s="39">
        <f>F391-SUM(F392,F394,F398)</f>
        <v>0</v>
      </c>
      <c r="E396" s="19" t="s">
        <v>105</v>
      </c>
      <c r="F396" s="19" t="e">
        <f>E396*(365.25/7)</f>
        <v>#VALUE!</v>
      </c>
      <c r="G396" s="19">
        <v>0</v>
      </c>
      <c r="I396" s="19">
        <v>0</v>
      </c>
    </row>
    <row r="397" spans="1:9">
      <c r="C397" s="24"/>
      <c r="D397" s="34" t="s">
        <v>268</v>
      </c>
      <c r="H397" s="23">
        <f>B531</f>
        <v>1.15280506405685E-4</v>
      </c>
    </row>
    <row r="398" spans="1:9">
      <c r="C398" s="24" t="s">
        <v>269</v>
      </c>
      <c r="D398" s="24"/>
      <c r="E398" s="19">
        <f>G398*E391</f>
        <v>4.8999999999999968</v>
      </c>
      <c r="F398" s="19">
        <f>E398*(365.25/7)</f>
        <v>255.67499999999984</v>
      </c>
      <c r="G398" s="19">
        <v>0.60493827160493829</v>
      </c>
      <c r="I398" s="19">
        <f>F398*H399</f>
        <v>1.9685301688582225E-2</v>
      </c>
    </row>
    <row r="399" spans="1:9">
      <c r="C399" s="24"/>
      <c r="D399" s="34" t="s">
        <v>226</v>
      </c>
      <c r="H399" s="23">
        <f>B536</f>
        <v>7.6993455318596804E-5</v>
      </c>
    </row>
    <row r="400" spans="1:9" s="28" customFormat="1">
      <c r="A400" s="28" t="s">
        <v>270</v>
      </c>
      <c r="E400" s="28">
        <f>E53</f>
        <v>90.5</v>
      </c>
      <c r="F400" s="28">
        <f>E400*(365.25/7)</f>
        <v>4722.1607142857147</v>
      </c>
      <c r="H400" s="29"/>
      <c r="I400" s="28">
        <f>SUM(I364,I371,I373,I377,I387,I391)</f>
        <v>0.33607400361604428</v>
      </c>
    </row>
    <row r="401" spans="1:9">
      <c r="C401" s="24"/>
      <c r="D401" s="24"/>
      <c r="F401" s="24"/>
    </row>
    <row r="402" spans="1:9" s="24" customFormat="1">
      <c r="A402" s="24" t="s">
        <v>62</v>
      </c>
      <c r="H402" s="25"/>
    </row>
    <row r="403" spans="1:9" s="24" customFormat="1">
      <c r="B403" s="24" t="s">
        <v>63</v>
      </c>
      <c r="E403" s="24">
        <f>E61</f>
        <v>70.5</v>
      </c>
      <c r="F403" s="24">
        <f>E403*(365.25/7)</f>
        <v>3678.5892857142858</v>
      </c>
      <c r="G403" s="24">
        <v>0.9659574468085107</v>
      </c>
      <c r="H403" s="25"/>
      <c r="I403" s="24">
        <f>F403*H408</f>
        <v>0.14181969232421726</v>
      </c>
    </row>
    <row r="404" spans="1:9">
      <c r="C404" s="24" t="s">
        <v>271</v>
      </c>
      <c r="D404" s="24"/>
      <c r="E404" s="19">
        <f>G404*E403</f>
        <v>64.900000000000006</v>
      </c>
      <c r="F404" s="19">
        <f>E404*(365.25/7)</f>
        <v>3386.389285714286</v>
      </c>
      <c r="G404" s="19">
        <v>0.92056737588652493</v>
      </c>
    </row>
    <row r="405" spans="1:9">
      <c r="C405" s="24" t="s">
        <v>272</v>
      </c>
      <c r="D405" s="24"/>
      <c r="E405" s="19">
        <f>G405*E403</f>
        <v>3.2</v>
      </c>
      <c r="F405" s="19">
        <f>E405*(365.25/7)</f>
        <v>166.97142857142859</v>
      </c>
      <c r="G405" s="19">
        <v>4.5390070921985819E-2</v>
      </c>
    </row>
    <row r="406" spans="1:9">
      <c r="C406" s="24" t="s">
        <v>273</v>
      </c>
      <c r="D406" s="24"/>
      <c r="E406" s="19" t="s">
        <v>105</v>
      </c>
      <c r="F406" s="19" t="e">
        <f>E406*(365.25/7)</f>
        <v>#VALUE!</v>
      </c>
      <c r="G406" s="19">
        <v>3.40425531914893E-2</v>
      </c>
    </row>
    <row r="407" spans="1:9">
      <c r="C407" s="24" t="s">
        <v>274</v>
      </c>
      <c r="D407" s="24"/>
      <c r="E407" s="19">
        <f>G407*E403</f>
        <v>2.2000000000000002</v>
      </c>
      <c r="F407" s="19">
        <f>E407*(365.25/7)</f>
        <v>114.79285714285716</v>
      </c>
      <c r="G407" s="19">
        <v>3.1205673758865252E-2</v>
      </c>
    </row>
    <row r="408" spans="1:9">
      <c r="C408" s="24"/>
      <c r="D408" s="34" t="s">
        <v>264</v>
      </c>
      <c r="H408" s="23">
        <f>B523</f>
        <v>3.8552738919501202E-5</v>
      </c>
    </row>
    <row r="409" spans="1:9" s="24" customFormat="1">
      <c r="B409" s="24" t="s">
        <v>64</v>
      </c>
      <c r="E409" s="24">
        <f>E62</f>
        <v>10.9</v>
      </c>
      <c r="F409" s="24">
        <f>E409*(365.25/7)</f>
        <v>568.74642857142862</v>
      </c>
      <c r="G409" s="24">
        <v>1</v>
      </c>
      <c r="H409" s="25"/>
      <c r="I409" s="24">
        <f>F409*H411</f>
        <v>2.1926732572113028E-2</v>
      </c>
    </row>
    <row r="410" spans="1:9">
      <c r="C410" s="24" t="s">
        <v>64</v>
      </c>
      <c r="D410" s="24"/>
      <c r="E410" s="19">
        <f>G410*E409</f>
        <v>10.9</v>
      </c>
      <c r="F410" s="19">
        <f>E410*(365.25/7)</f>
        <v>568.74642857142862</v>
      </c>
      <c r="G410" s="19">
        <v>1</v>
      </c>
    </row>
    <row r="411" spans="1:9">
      <c r="C411" s="24"/>
      <c r="D411" s="34" t="s">
        <v>264</v>
      </c>
      <c r="H411" s="23">
        <f>B523</f>
        <v>3.8552738919501202E-5</v>
      </c>
    </row>
    <row r="412" spans="1:9" s="24" customFormat="1">
      <c r="B412" s="24" t="s">
        <v>65</v>
      </c>
      <c r="E412" s="24">
        <f>E63</f>
        <v>3.3</v>
      </c>
      <c r="F412" s="24">
        <f>E412*(365.25/7)</f>
        <v>172.18928571428572</v>
      </c>
      <c r="G412" s="24">
        <v>1</v>
      </c>
      <c r="H412" s="25"/>
      <c r="I412" s="24">
        <f>0</f>
        <v>0</v>
      </c>
    </row>
    <row r="413" spans="1:9">
      <c r="C413" s="24" t="s">
        <v>65</v>
      </c>
      <c r="D413" s="24"/>
      <c r="E413" s="19">
        <f>G413*E412</f>
        <v>3.3</v>
      </c>
      <c r="F413" s="19">
        <f>E413*(365.25/7)</f>
        <v>172.18928571428572</v>
      </c>
      <c r="G413" s="19">
        <v>1</v>
      </c>
    </row>
    <row r="414" spans="1:9" s="24" customFormat="1">
      <c r="B414" s="24" t="s">
        <v>66</v>
      </c>
      <c r="E414" s="24">
        <f>E424-SUM(E418,E412,E409,E403)</f>
        <v>0.89999999999999147</v>
      </c>
      <c r="F414" s="24">
        <f>E414*(365.25/7)</f>
        <v>46.960714285713841</v>
      </c>
      <c r="G414" s="24">
        <v>1</v>
      </c>
      <c r="H414" s="25"/>
      <c r="I414" s="24">
        <f>F414*AVERAGE(H416:H417)</f>
        <v>5.4231177190805458E-3</v>
      </c>
    </row>
    <row r="415" spans="1:9">
      <c r="C415" s="24" t="s">
        <v>66</v>
      </c>
      <c r="D415" s="24"/>
      <c r="E415" s="19">
        <f>G415*E414</f>
        <v>0.89999999999999147</v>
      </c>
      <c r="F415" s="19">
        <f>E415*(365.25/7)</f>
        <v>46.960714285713841</v>
      </c>
      <c r="G415" s="19">
        <v>1</v>
      </c>
    </row>
    <row r="416" spans="1:9">
      <c r="C416" s="24"/>
      <c r="D416" s="1" t="s">
        <v>144</v>
      </c>
      <c r="H416" s="23">
        <f>B541</f>
        <v>1.5141898909884401E-4</v>
      </c>
    </row>
    <row r="417" spans="1:12">
      <c r="C417" s="24"/>
      <c r="D417" s="1" t="s">
        <v>275</v>
      </c>
      <c r="H417" s="23">
        <f>B542</f>
        <v>7.9545032703964901E-5</v>
      </c>
    </row>
    <row r="418" spans="1:12" s="24" customFormat="1">
      <c r="B418" s="24" t="s">
        <v>67</v>
      </c>
      <c r="E418" s="24">
        <f>E65</f>
        <v>7.5</v>
      </c>
      <c r="F418" s="24">
        <f>E418*(365.25/7)</f>
        <v>391.33928571428572</v>
      </c>
      <c r="G418" s="24">
        <v>1</v>
      </c>
      <c r="H418" s="25"/>
      <c r="I418" s="24">
        <f>F418*AVERAGE(H420:H422)</f>
        <v>0.27835393666196639</v>
      </c>
    </row>
    <row r="419" spans="1:12">
      <c r="C419" s="24" t="s">
        <v>67</v>
      </c>
      <c r="D419" s="24"/>
      <c r="E419" s="19">
        <f>G419*E418</f>
        <v>7.5</v>
      </c>
      <c r="F419" s="19">
        <f>E419*(365.25/7)</f>
        <v>391.33928571428572</v>
      </c>
      <c r="G419" s="19">
        <v>1</v>
      </c>
    </row>
    <row r="420" spans="1:12">
      <c r="C420" s="24"/>
      <c r="D420" s="3" t="s">
        <v>224</v>
      </c>
      <c r="H420" s="23">
        <f>B552</f>
        <v>7.83164098367817E-5</v>
      </c>
    </row>
    <row r="421" spans="1:12">
      <c r="C421" s="24"/>
      <c r="D421" s="31" t="s">
        <v>193</v>
      </c>
      <c r="H421" s="23">
        <f>B511</f>
        <v>1.8306230266686399E-3</v>
      </c>
    </row>
    <row r="422" spans="1:12">
      <c r="C422" s="24"/>
      <c r="D422" s="27" t="s">
        <v>276</v>
      </c>
      <c r="F422" s="24"/>
      <c r="H422" s="23">
        <f>B510</f>
        <v>2.2491688835017299E-4</v>
      </c>
    </row>
    <row r="423" spans="1:12">
      <c r="C423" s="24"/>
      <c r="D423" s="24"/>
    </row>
    <row r="424" spans="1:12" s="28" customFormat="1">
      <c r="A424" s="28" t="s">
        <v>277</v>
      </c>
      <c r="E424" s="28">
        <f>E60</f>
        <v>93.1</v>
      </c>
      <c r="F424" s="28">
        <f>E424*(365.25/7)</f>
        <v>4857.8249999999998</v>
      </c>
      <c r="H424" s="29"/>
      <c r="I424" s="28">
        <f>SUM(I403,I409,I412,I414,I418)</f>
        <v>0.44752347927737723</v>
      </c>
    </row>
    <row r="425" spans="1:12">
      <c r="F425" s="24"/>
    </row>
    <row r="426" spans="1:12" s="28" customFormat="1">
      <c r="A426" s="28" t="s">
        <v>278</v>
      </c>
      <c r="E426" s="28">
        <v>0</v>
      </c>
      <c r="F426" s="28">
        <f>E426*(365.25/7)</f>
        <v>0</v>
      </c>
      <c r="H426" s="29"/>
      <c r="I426" s="28">
        <f>0</f>
        <v>0</v>
      </c>
    </row>
    <row r="427" spans="1:12">
      <c r="F427" s="24"/>
    </row>
    <row r="428" spans="1:12" s="28" customFormat="1">
      <c r="A428" s="28" t="s">
        <v>279</v>
      </c>
      <c r="E428" s="28">
        <f>E3</f>
        <v>952.2</v>
      </c>
      <c r="F428" s="28">
        <f>E428*(365.25/7)</f>
        <v>49684.435714285719</v>
      </c>
      <c r="H428" s="29"/>
      <c r="I428" s="37">
        <f>SUM(I424,I400,I361,I346,I301,I289,I251,I234,I200,I154,I135,I122)</f>
        <v>19.664740039000442</v>
      </c>
    </row>
    <row r="431" spans="1:12" s="40" customFormat="1">
      <c r="A431" s="24" t="s">
        <v>280</v>
      </c>
      <c r="B431" s="24" t="s">
        <v>281</v>
      </c>
      <c r="C431" s="24" t="s">
        <v>316</v>
      </c>
      <c r="D431" s="19"/>
      <c r="E431" s="19"/>
      <c r="F431" s="19"/>
      <c r="G431" s="19"/>
      <c r="H431" s="23"/>
      <c r="I431" s="19"/>
      <c r="J431" s="19"/>
      <c r="K431" s="19"/>
      <c r="L431" s="19"/>
    </row>
    <row r="432" spans="1:12" s="40" customFormat="1">
      <c r="A432" s="24" t="s">
        <v>282</v>
      </c>
      <c r="B432" s="19">
        <f>I122</f>
        <v>6.2768477468191879</v>
      </c>
      <c r="C432" s="19">
        <v>1.4982849187858709</v>
      </c>
      <c r="D432" s="19"/>
      <c r="E432" s="19"/>
      <c r="F432" s="19"/>
      <c r="G432" s="19"/>
      <c r="H432" s="23"/>
      <c r="I432" s="19"/>
      <c r="J432" s="19"/>
      <c r="K432" s="19"/>
      <c r="L432" s="19"/>
    </row>
    <row r="433" spans="1:12" s="40" customFormat="1">
      <c r="A433" s="24" t="s">
        <v>283</v>
      </c>
      <c r="B433" s="19">
        <f>I135</f>
        <v>0.4386781732515756</v>
      </c>
      <c r="C433" s="19">
        <v>0.229285161174478</v>
      </c>
      <c r="D433" s="19"/>
      <c r="E433" s="19"/>
      <c r="F433" s="19"/>
      <c r="G433" s="19"/>
      <c r="H433" s="23"/>
      <c r="I433" s="19"/>
      <c r="J433" s="19"/>
      <c r="K433" s="19"/>
      <c r="L433" s="19"/>
    </row>
    <row r="434" spans="1:12" s="40" customFormat="1">
      <c r="A434" s="24" t="s">
        <v>284</v>
      </c>
      <c r="B434" s="19">
        <f>I154</f>
        <v>0.43632242478280991</v>
      </c>
      <c r="C434" s="19">
        <v>0.25503283659360526</v>
      </c>
      <c r="D434" s="19"/>
      <c r="E434" s="19"/>
      <c r="F434" s="19"/>
      <c r="G434" s="19"/>
      <c r="H434" s="23"/>
      <c r="I434" s="19"/>
      <c r="J434" s="19"/>
      <c r="K434" s="19"/>
      <c r="L434" s="19"/>
    </row>
    <row r="435" spans="1:12" s="40" customFormat="1">
      <c r="A435" s="24" t="s">
        <v>285</v>
      </c>
      <c r="B435" s="19">
        <f>I200</f>
        <v>4.7212053960149936</v>
      </c>
      <c r="C435" s="19">
        <v>4.174658317559186</v>
      </c>
      <c r="D435" s="19"/>
      <c r="E435" s="19"/>
      <c r="F435" s="19"/>
      <c r="G435" s="19"/>
      <c r="H435" s="23"/>
      <c r="I435" s="19"/>
      <c r="J435" s="19"/>
      <c r="K435" s="19"/>
      <c r="L435" s="19"/>
    </row>
    <row r="436" spans="1:12" s="40" customFormat="1">
      <c r="A436" s="24" t="s">
        <v>286</v>
      </c>
      <c r="B436" s="19">
        <f>I234</f>
        <v>0.51131217708786492</v>
      </c>
      <c r="C436" s="19">
        <v>0.39644429579190527</v>
      </c>
      <c r="D436" s="19"/>
      <c r="E436" s="19"/>
      <c r="F436" s="19"/>
      <c r="G436" s="19"/>
      <c r="H436" s="23"/>
      <c r="I436" s="19"/>
      <c r="J436" s="19"/>
      <c r="K436" s="19"/>
      <c r="L436" s="19"/>
    </row>
    <row r="437" spans="1:12" s="40" customFormat="1">
      <c r="A437" s="24" t="s">
        <v>287</v>
      </c>
      <c r="B437" s="19">
        <f>I251</f>
        <v>0.12964074863805519</v>
      </c>
      <c r="C437" s="19">
        <v>9.638855451511924E-2</v>
      </c>
      <c r="D437" s="19"/>
      <c r="E437" s="19"/>
      <c r="F437" s="19"/>
      <c r="G437" s="19"/>
      <c r="H437" s="23"/>
      <c r="I437" s="19"/>
      <c r="J437" s="19"/>
      <c r="K437" s="19"/>
      <c r="L437" s="19"/>
    </row>
    <row r="438" spans="1:12" s="40" customFormat="1">
      <c r="A438" s="24" t="s">
        <v>288</v>
      </c>
      <c r="B438" s="19">
        <f>I289</f>
        <v>5.3098367259661874</v>
      </c>
      <c r="C438" s="19">
        <v>5.1148730855003457</v>
      </c>
      <c r="D438" s="19"/>
      <c r="E438" s="19"/>
      <c r="F438" s="24" t="s">
        <v>289</v>
      </c>
      <c r="G438" s="41">
        <f>I428/2.07</f>
        <v>9.499874414976059</v>
      </c>
      <c r="H438" s="23"/>
      <c r="I438" s="19"/>
      <c r="J438" s="19"/>
      <c r="K438" s="19"/>
      <c r="L438" s="19"/>
    </row>
    <row r="439" spans="1:12" s="40" customFormat="1">
      <c r="A439" s="24" t="s">
        <v>290</v>
      </c>
      <c r="B439" s="19">
        <f>I301</f>
        <v>9.1876466984036509E-2</v>
      </c>
      <c r="C439" s="19">
        <v>7.5589227765231581E-2</v>
      </c>
      <c r="D439" s="19"/>
      <c r="E439" s="19"/>
      <c r="F439" s="19"/>
      <c r="G439" s="19"/>
      <c r="H439" s="23"/>
      <c r="I439" s="19"/>
      <c r="J439" s="19"/>
      <c r="K439" s="19"/>
      <c r="L439" s="19"/>
    </row>
    <row r="440" spans="1:12" s="40" customFormat="1">
      <c r="A440" s="24" t="s">
        <v>291</v>
      </c>
      <c r="B440" s="40">
        <f>I346</f>
        <v>0.96542269656231072</v>
      </c>
      <c r="C440" s="19">
        <v>0.7514937726202322</v>
      </c>
      <c r="D440" s="19"/>
      <c r="E440" s="19"/>
      <c r="F440" s="19"/>
      <c r="G440" s="19"/>
      <c r="H440" s="23"/>
      <c r="I440" s="19"/>
      <c r="J440" s="19"/>
      <c r="K440" s="19"/>
      <c r="L440" s="19"/>
    </row>
    <row r="441" spans="1:12" s="40" customFormat="1">
      <c r="A441" s="24" t="s">
        <v>292</v>
      </c>
      <c r="B441" s="40">
        <f>I361</f>
        <v>0</v>
      </c>
      <c r="C441" s="19">
        <v>0</v>
      </c>
      <c r="D441" s="19"/>
      <c r="E441" s="19"/>
      <c r="F441" s="19"/>
      <c r="G441" s="19"/>
      <c r="H441" s="23"/>
      <c r="I441" s="19"/>
      <c r="J441" s="19"/>
      <c r="K441" s="19"/>
      <c r="L441" s="19"/>
    </row>
    <row r="442" spans="1:12" s="40" customFormat="1">
      <c r="A442" s="24" t="s">
        <v>293</v>
      </c>
      <c r="B442" s="19">
        <f>I400</f>
        <v>0.33607400361604428</v>
      </c>
      <c r="C442" s="19">
        <v>0.2707198582401249</v>
      </c>
      <c r="D442" s="19"/>
      <c r="E442" s="19"/>
      <c r="F442" s="19"/>
      <c r="G442" s="19"/>
      <c r="H442" s="23"/>
      <c r="I442" s="19"/>
      <c r="J442" s="19"/>
      <c r="K442" s="19"/>
      <c r="L442" s="19"/>
    </row>
    <row r="443" spans="1:12" s="40" customFormat="1">
      <c r="A443" s="24" t="s">
        <v>294</v>
      </c>
      <c r="B443" s="19">
        <f>I424</f>
        <v>0.44752347927737723</v>
      </c>
      <c r="C443" s="19">
        <v>0.38261028950942422</v>
      </c>
      <c r="D443" s="19"/>
      <c r="E443" s="19"/>
      <c r="F443" s="19"/>
      <c r="G443" s="19"/>
      <c r="H443" s="23"/>
      <c r="I443" s="19"/>
      <c r="J443" s="19"/>
      <c r="K443" s="19"/>
      <c r="L443" s="19"/>
    </row>
    <row r="444" spans="1:12" s="40" customFormat="1">
      <c r="A444" s="24" t="s">
        <v>295</v>
      </c>
      <c r="B444" s="24">
        <f>SUM(B432:B443)</f>
        <v>19.664740039000442</v>
      </c>
      <c r="C444" s="24">
        <v>13.245380318055522</v>
      </c>
      <c r="D444" s="19"/>
      <c r="E444" s="19"/>
      <c r="F444" s="19"/>
      <c r="G444" s="19"/>
      <c r="H444" s="23"/>
      <c r="I444" s="19"/>
      <c r="J444" s="19"/>
      <c r="K444" s="19"/>
      <c r="L444" s="19"/>
    </row>
    <row r="450" spans="1:2" s="19" customFormat="1">
      <c r="A450" s="42" t="s">
        <v>317</v>
      </c>
      <c r="B450" s="41"/>
    </row>
    <row r="451" spans="1:2" s="19" customFormat="1">
      <c r="A451" s="42" t="s">
        <v>318</v>
      </c>
      <c r="B451" s="41" t="s">
        <v>319</v>
      </c>
    </row>
    <row r="452" spans="1:2" s="19" customFormat="1" ht="15">
      <c r="A452" s="43" t="s">
        <v>81</v>
      </c>
      <c r="B452" s="90">
        <v>2.09658137894879E-3</v>
      </c>
    </row>
    <row r="453" spans="1:2" s="19" customFormat="1" ht="15">
      <c r="A453" s="43" t="s">
        <v>85</v>
      </c>
      <c r="B453" s="91">
        <v>3.4850447505856098E-3</v>
      </c>
    </row>
    <row r="454" spans="1:2" s="19" customFormat="1" ht="15">
      <c r="A454" s="43" t="s">
        <v>93</v>
      </c>
      <c r="B454" s="91">
        <v>2.9799597648393701E-3</v>
      </c>
    </row>
    <row r="455" spans="1:2" s="19" customFormat="1" ht="15">
      <c r="A455" s="43" t="s">
        <v>86</v>
      </c>
      <c r="B455" s="91">
        <v>4.2646215314859999E-4</v>
      </c>
    </row>
    <row r="456" spans="1:2" s="19" customFormat="1" ht="15">
      <c r="A456" s="43" t="s">
        <v>320</v>
      </c>
      <c r="B456" s="91">
        <v>3.16221760814616E-4</v>
      </c>
    </row>
    <row r="457" spans="1:2" s="19" customFormat="1" ht="15">
      <c r="A457" s="43" t="s">
        <v>89</v>
      </c>
      <c r="B457" s="91">
        <v>6.0573063602221001E-4</v>
      </c>
    </row>
    <row r="458" spans="1:2" s="19" customFormat="1" ht="15">
      <c r="A458" s="43" t="s">
        <v>321</v>
      </c>
      <c r="B458" s="91">
        <v>3.5003863958942E-4</v>
      </c>
    </row>
    <row r="459" spans="1:2" s="19" customFormat="1" ht="15">
      <c r="A459" s="43" t="s">
        <v>152</v>
      </c>
      <c r="B459" s="91">
        <v>2.8212241306802699E-4</v>
      </c>
    </row>
    <row r="460" spans="1:2" s="19" customFormat="1" ht="15">
      <c r="A460" s="43" t="s">
        <v>322</v>
      </c>
      <c r="B460" s="91">
        <v>1.6379629463826999E-4</v>
      </c>
    </row>
    <row r="461" spans="1:2" s="19" customFormat="1" ht="15">
      <c r="A461" s="43" t="s">
        <v>323</v>
      </c>
      <c r="B461" s="91">
        <v>3.04128858030873E-4</v>
      </c>
    </row>
    <row r="462" spans="1:2" s="19" customFormat="1" ht="15">
      <c r="A462" s="43" t="s">
        <v>324</v>
      </c>
      <c r="B462" s="91">
        <v>2.1426823891906201E-4</v>
      </c>
    </row>
    <row r="463" spans="1:2" s="19" customFormat="1" ht="15">
      <c r="A463" s="43" t="s">
        <v>87</v>
      </c>
      <c r="B463" s="91">
        <v>2.5044528042333499E-3</v>
      </c>
    </row>
    <row r="464" spans="1:2" s="19" customFormat="1" ht="15">
      <c r="A464" s="43" t="s">
        <v>90</v>
      </c>
      <c r="B464" s="91">
        <v>3.7284776082494302E-4</v>
      </c>
    </row>
    <row r="465" spans="1:2" s="19" customFormat="1" ht="15">
      <c r="A465" s="43" t="s">
        <v>94</v>
      </c>
      <c r="B465" s="91">
        <v>1.7835862330489701E-3</v>
      </c>
    </row>
    <row r="466" spans="1:2" s="19" customFormat="1" ht="15">
      <c r="A466" s="43" t="s">
        <v>82</v>
      </c>
      <c r="B466" s="91">
        <v>4.00513731321467E-4</v>
      </c>
    </row>
    <row r="467" spans="1:2" s="19" customFormat="1" ht="15">
      <c r="A467" s="43" t="s">
        <v>101</v>
      </c>
      <c r="B467" s="91">
        <v>3.0795779023961499E-4</v>
      </c>
    </row>
    <row r="468" spans="1:2" s="19" customFormat="1" ht="15">
      <c r="A468" s="43" t="s">
        <v>125</v>
      </c>
      <c r="B468" s="91">
        <v>2.5698777452277098E-4</v>
      </c>
    </row>
    <row r="469" spans="1:2" s="19" customFormat="1" ht="15">
      <c r="A469" s="43" t="s">
        <v>126</v>
      </c>
      <c r="B469" s="91">
        <v>2.3781103369882801E-4</v>
      </c>
    </row>
    <row r="470" spans="1:2" s="19" customFormat="1" ht="15">
      <c r="A470" s="43" t="s">
        <v>134</v>
      </c>
      <c r="B470" s="91">
        <v>2.8510464047079402E-4</v>
      </c>
    </row>
    <row r="471" spans="1:2" s="19" customFormat="1" ht="15">
      <c r="A471" s="43" t="s">
        <v>234</v>
      </c>
      <c r="B471" s="91">
        <v>4.2429469718917702E-4</v>
      </c>
    </row>
    <row r="472" spans="1:2" s="19" customFormat="1" ht="15">
      <c r="A472" s="43" t="s">
        <v>325</v>
      </c>
      <c r="B472" s="91">
        <v>2.3537496975131701E-4</v>
      </c>
    </row>
    <row r="473" spans="1:2" s="19" customFormat="1" ht="15">
      <c r="A473" s="43" t="s">
        <v>154</v>
      </c>
      <c r="B473" s="91">
        <v>2.2101685648552401E-4</v>
      </c>
    </row>
    <row r="474" spans="1:2" s="19" customFormat="1" ht="15">
      <c r="A474" s="43" t="s">
        <v>326</v>
      </c>
      <c r="B474" s="91">
        <v>1.30914005197196E-3</v>
      </c>
    </row>
    <row r="475" spans="1:2" s="19" customFormat="1" ht="15">
      <c r="A475" s="43" t="s">
        <v>219</v>
      </c>
      <c r="B475" s="91">
        <v>4.5210121164281699E-4</v>
      </c>
    </row>
    <row r="476" spans="1:2" s="19" customFormat="1" ht="15">
      <c r="A476" s="43" t="s">
        <v>173</v>
      </c>
      <c r="B476" s="91">
        <v>1.8093957755303699E-4</v>
      </c>
    </row>
    <row r="477" spans="1:2" s="19" customFormat="1" ht="15">
      <c r="A477" s="43" t="s">
        <v>327</v>
      </c>
      <c r="B477" s="91">
        <v>2.0134941272049499E-4</v>
      </c>
    </row>
    <row r="478" spans="1:2" s="19" customFormat="1" ht="15">
      <c r="A478" s="43" t="s">
        <v>133</v>
      </c>
      <c r="B478" s="91">
        <v>8.8192919598841597E-4</v>
      </c>
    </row>
    <row r="479" spans="1:2" s="19" customFormat="1" ht="15">
      <c r="A479" s="43" t="s">
        <v>132</v>
      </c>
      <c r="B479" s="91">
        <v>1.4906108433209899E-3</v>
      </c>
    </row>
    <row r="480" spans="1:2" s="19" customFormat="1" ht="15">
      <c r="A480" s="43" t="s">
        <v>328</v>
      </c>
      <c r="B480" s="91">
        <v>3.0278544086953703E-4</v>
      </c>
    </row>
    <row r="481" spans="1:2" s="19" customFormat="1" ht="15">
      <c r="A481" s="43" t="s">
        <v>190</v>
      </c>
      <c r="B481" s="91">
        <v>1.3813185493773399E-4</v>
      </c>
    </row>
    <row r="482" spans="1:2" s="19" customFormat="1" ht="15">
      <c r="A482" s="43" t="s">
        <v>165</v>
      </c>
      <c r="B482" s="91">
        <v>1.86179289206548E-4</v>
      </c>
    </row>
    <row r="483" spans="1:2" s="19" customFormat="1" ht="15">
      <c r="A483" s="43" t="s">
        <v>329</v>
      </c>
      <c r="B483" s="91">
        <v>1.8017414594200101E-4</v>
      </c>
    </row>
    <row r="484" spans="1:2" s="19" customFormat="1" ht="15">
      <c r="A484" s="43" t="s">
        <v>160</v>
      </c>
      <c r="B484" s="91">
        <v>2.2020865411952401E-4</v>
      </c>
    </row>
    <row r="485" spans="1:2" s="19" customFormat="1" ht="15">
      <c r="A485" s="43" t="s">
        <v>169</v>
      </c>
      <c r="B485" s="91">
        <v>1.7500427887998099E-4</v>
      </c>
    </row>
    <row r="486" spans="1:2" s="19" customFormat="1" ht="15">
      <c r="A486" s="43" t="s">
        <v>330</v>
      </c>
      <c r="B486" s="91">
        <v>1.8557883342110301E-3</v>
      </c>
    </row>
    <row r="487" spans="1:2" s="19" customFormat="1" ht="15">
      <c r="A487" s="43" t="s">
        <v>331</v>
      </c>
      <c r="B487" s="91">
        <v>4.6957452757937602E-4</v>
      </c>
    </row>
    <row r="488" spans="1:2" s="19" customFormat="1" ht="15">
      <c r="A488" s="43" t="s">
        <v>150</v>
      </c>
      <c r="B488" s="91">
        <v>7.1131771111942403E-4</v>
      </c>
    </row>
    <row r="489" spans="1:2" s="19" customFormat="1" ht="15">
      <c r="A489" s="43" t="s">
        <v>140</v>
      </c>
      <c r="B489" s="91">
        <v>1.3332638599674901E-4</v>
      </c>
    </row>
    <row r="490" spans="1:2" s="19" customFormat="1" ht="15">
      <c r="A490" s="43" t="s">
        <v>332</v>
      </c>
      <c r="B490" s="91">
        <v>1.0116936822471401E-4</v>
      </c>
    </row>
    <row r="491" spans="1:2" s="19" customFormat="1" ht="15">
      <c r="A491" s="43" t="s">
        <v>142</v>
      </c>
      <c r="B491" s="91">
        <v>1.7607081978696001E-4</v>
      </c>
    </row>
    <row r="492" spans="1:2" s="19" customFormat="1" ht="15">
      <c r="A492" s="43" t="s">
        <v>333</v>
      </c>
      <c r="B492" s="91">
        <v>1.9291367456093599E-4</v>
      </c>
    </row>
    <row r="493" spans="1:2" s="19" customFormat="1" ht="15">
      <c r="A493" s="43" t="s">
        <v>334</v>
      </c>
      <c r="B493" s="91">
        <v>2.46015738968244E-4</v>
      </c>
    </row>
    <row r="494" spans="1:2" s="19" customFormat="1" ht="15">
      <c r="A494" s="43" t="s">
        <v>335</v>
      </c>
      <c r="B494" s="91">
        <v>2.29829646255223E-4</v>
      </c>
    </row>
    <row r="495" spans="1:2" s="19" customFormat="1" ht="15">
      <c r="A495" s="43" t="s">
        <v>336</v>
      </c>
      <c r="B495" s="91">
        <v>1.62547995106097E-4</v>
      </c>
    </row>
    <row r="496" spans="1:2" s="19" customFormat="1" ht="15">
      <c r="A496" s="43" t="s">
        <v>337</v>
      </c>
      <c r="B496" s="91">
        <v>2.7071423837634701E-4</v>
      </c>
    </row>
    <row r="497" spans="1:2" s="19" customFormat="1" ht="15">
      <c r="A497" s="43" t="s">
        <v>338</v>
      </c>
      <c r="B497" s="91">
        <v>1.2407575891945901E-4</v>
      </c>
    </row>
    <row r="498" spans="1:2" s="19" customFormat="1" ht="15">
      <c r="A498" s="43" t="s">
        <v>339</v>
      </c>
      <c r="B498" s="91">
        <v>1.2931837656743301E-4</v>
      </c>
    </row>
    <row r="499" spans="1:2" s="19" customFormat="1" ht="15">
      <c r="A499" s="43" t="s">
        <v>340</v>
      </c>
      <c r="B499" s="91">
        <v>3.09303029126747E-4</v>
      </c>
    </row>
    <row r="500" spans="1:2" s="19" customFormat="1" ht="15">
      <c r="A500" s="43" t="s">
        <v>341</v>
      </c>
      <c r="B500" s="91">
        <v>1.62564390405725E-4</v>
      </c>
    </row>
    <row r="501" spans="1:2" s="19" customFormat="1" ht="15">
      <c r="A501" s="43" t="s">
        <v>342</v>
      </c>
      <c r="B501" s="92">
        <v>7.8670160806019004E-5</v>
      </c>
    </row>
    <row r="502" spans="1:2" s="19" customFormat="1" ht="15">
      <c r="A502" s="43" t="s">
        <v>343</v>
      </c>
      <c r="B502" s="91">
        <v>1.17793071161874E-4</v>
      </c>
    </row>
    <row r="503" spans="1:2" s="19" customFormat="1" ht="15">
      <c r="A503" s="43" t="s">
        <v>344</v>
      </c>
      <c r="B503" s="91">
        <v>2.27005718216138E-4</v>
      </c>
    </row>
    <row r="504" spans="1:2" s="19" customFormat="1" ht="15">
      <c r="A504" s="43" t="s">
        <v>345</v>
      </c>
      <c r="B504" s="91">
        <v>1.8818123862125E-4</v>
      </c>
    </row>
    <row r="505" spans="1:2" s="19" customFormat="1" ht="15">
      <c r="A505" s="43" t="s">
        <v>346</v>
      </c>
      <c r="B505" s="91">
        <v>1.2076781190005101E-4</v>
      </c>
    </row>
    <row r="506" spans="1:2" s="19" customFormat="1" ht="15">
      <c r="A506" s="43" t="s">
        <v>347</v>
      </c>
      <c r="B506" s="91">
        <v>1.32832562396352E-4</v>
      </c>
    </row>
    <row r="507" spans="1:2" s="19" customFormat="1" ht="15">
      <c r="A507" s="43" t="s">
        <v>348</v>
      </c>
      <c r="B507" s="91">
        <v>1.05678258238894E-4</v>
      </c>
    </row>
    <row r="508" spans="1:2" s="19" customFormat="1" ht="15">
      <c r="A508" s="43" t="s">
        <v>349</v>
      </c>
      <c r="B508" s="91">
        <v>1.4974191786024601E-4</v>
      </c>
    </row>
    <row r="509" spans="1:2" s="19" customFormat="1" ht="15">
      <c r="A509" s="43" t="s">
        <v>235</v>
      </c>
      <c r="B509" s="91">
        <v>2.0087820690045899E-4</v>
      </c>
    </row>
    <row r="510" spans="1:2" s="19" customFormat="1" ht="15">
      <c r="A510" s="43" t="s">
        <v>276</v>
      </c>
      <c r="B510" s="91">
        <v>2.2491688835017299E-4</v>
      </c>
    </row>
    <row r="511" spans="1:2" s="19" customFormat="1" ht="15">
      <c r="A511" s="43" t="s">
        <v>193</v>
      </c>
      <c r="B511" s="91">
        <v>1.8306230266686399E-3</v>
      </c>
    </row>
    <row r="512" spans="1:2" s="19" customFormat="1" ht="15">
      <c r="A512" s="43" t="s">
        <v>199</v>
      </c>
      <c r="B512" s="91">
        <v>1.6680799960183501E-3</v>
      </c>
    </row>
    <row r="513" spans="1:2" s="19" customFormat="1" ht="15">
      <c r="A513" s="43" t="s">
        <v>205</v>
      </c>
      <c r="B513" s="91">
        <v>5.3891618042085205E-4</v>
      </c>
    </row>
    <row r="514" spans="1:2" s="19" customFormat="1" ht="15">
      <c r="A514" s="43" t="s">
        <v>202</v>
      </c>
      <c r="B514" s="91">
        <v>8.3159559526369898E-4</v>
      </c>
    </row>
    <row r="515" spans="1:2" s="19" customFormat="1" ht="15">
      <c r="A515" s="43" t="s">
        <v>209</v>
      </c>
      <c r="B515" s="91">
        <v>2.26035207111457E-4</v>
      </c>
    </row>
    <row r="516" spans="1:2" s="19" customFormat="1" ht="15">
      <c r="A516" s="43" t="s">
        <v>197</v>
      </c>
      <c r="B516" s="91">
        <v>2.3167452901759201E-4</v>
      </c>
    </row>
    <row r="517" spans="1:2" s="19" customFormat="1" ht="15">
      <c r="A517" s="43" t="s">
        <v>350</v>
      </c>
      <c r="B517" s="91">
        <v>1.80454518887764E-4</v>
      </c>
    </row>
    <row r="518" spans="1:2" s="19" customFormat="1" ht="15">
      <c r="A518" s="43" t="s">
        <v>351</v>
      </c>
      <c r="B518" s="91">
        <v>2.3157387235891999E-4</v>
      </c>
    </row>
    <row r="519" spans="1:2" s="19" customFormat="1" ht="15">
      <c r="A519" s="43" t="s">
        <v>352</v>
      </c>
      <c r="B519" s="92">
        <v>8.7320379796792293E-5</v>
      </c>
    </row>
    <row r="520" spans="1:2" s="19" customFormat="1" ht="15">
      <c r="A520" s="43" t="s">
        <v>353</v>
      </c>
      <c r="B520" s="92">
        <v>7.0953489403808898E-5</v>
      </c>
    </row>
    <row r="521" spans="1:2" s="19" customFormat="1" ht="15">
      <c r="A521" s="43" t="s">
        <v>354</v>
      </c>
      <c r="B521" s="92">
        <v>4.4616305779983597E-5</v>
      </c>
    </row>
    <row r="522" spans="1:2" s="19" customFormat="1" ht="15">
      <c r="A522" s="43" t="s">
        <v>355</v>
      </c>
      <c r="B522" s="92">
        <v>4.9210417362855903E-5</v>
      </c>
    </row>
    <row r="523" spans="1:2" s="19" customFormat="1" ht="15">
      <c r="A523" s="43" t="s">
        <v>356</v>
      </c>
      <c r="B523" s="92">
        <v>3.8552738919501202E-5</v>
      </c>
    </row>
    <row r="524" spans="1:2" s="19" customFormat="1" ht="15">
      <c r="A524" s="43" t="s">
        <v>253</v>
      </c>
      <c r="B524" s="92">
        <v>3.9600548710655201E-5</v>
      </c>
    </row>
    <row r="525" spans="1:2" s="19" customFormat="1" ht="15">
      <c r="A525" s="43" t="s">
        <v>260</v>
      </c>
      <c r="B525" s="92">
        <v>4.1325676819056998E-5</v>
      </c>
    </row>
    <row r="526" spans="1:2" s="19" customFormat="1" ht="15">
      <c r="A526" s="43" t="s">
        <v>357</v>
      </c>
      <c r="B526" s="92">
        <v>9.7014250865267798E-5</v>
      </c>
    </row>
    <row r="527" spans="1:2" s="19" customFormat="1" ht="15">
      <c r="A527" s="43" t="s">
        <v>358</v>
      </c>
      <c r="B527" s="92">
        <v>5.0835037406928897E-5</v>
      </c>
    </row>
    <row r="528" spans="1:2" s="19" customFormat="1" ht="15">
      <c r="A528" s="43" t="s">
        <v>167</v>
      </c>
      <c r="B528" s="92">
        <v>8.1150172821881203E-5</v>
      </c>
    </row>
    <row r="529" spans="1:2" s="19" customFormat="1" ht="15">
      <c r="A529" s="43" t="s">
        <v>128</v>
      </c>
      <c r="B529" s="92">
        <v>7.7595885697333093E-5</v>
      </c>
    </row>
    <row r="530" spans="1:2" s="19" customFormat="1" ht="15">
      <c r="A530" s="43" t="s">
        <v>359</v>
      </c>
      <c r="B530" s="91">
        <v>1.4048433605424299E-4</v>
      </c>
    </row>
    <row r="531" spans="1:2" s="19" customFormat="1" ht="15">
      <c r="A531" s="43" t="s">
        <v>268</v>
      </c>
      <c r="B531" s="91">
        <v>1.15280506405685E-4</v>
      </c>
    </row>
    <row r="532" spans="1:2" s="19" customFormat="1" ht="15">
      <c r="A532" s="43" t="s">
        <v>156</v>
      </c>
      <c r="B532" s="92">
        <v>5.74745177725748E-5</v>
      </c>
    </row>
    <row r="533" spans="1:2" s="19" customFormat="1" ht="15">
      <c r="A533" s="43" t="s">
        <v>360</v>
      </c>
      <c r="B533" s="92">
        <v>9.8779584011200101E-5</v>
      </c>
    </row>
    <row r="534" spans="1:2" s="19" customFormat="1" ht="15">
      <c r="A534" s="43" t="s">
        <v>361</v>
      </c>
      <c r="B534" s="92">
        <v>3.8801948302030302E-5</v>
      </c>
    </row>
    <row r="535" spans="1:2" s="19" customFormat="1" ht="15">
      <c r="A535" s="43" t="s">
        <v>362</v>
      </c>
      <c r="B535" s="92">
        <v>8.8833822320444805E-5</v>
      </c>
    </row>
    <row r="536" spans="1:2" s="19" customFormat="1" ht="15">
      <c r="A536" s="43" t="s">
        <v>226</v>
      </c>
      <c r="B536" s="92">
        <v>7.6993455318596804E-5</v>
      </c>
    </row>
    <row r="537" spans="1:2" s="19" customFormat="1" ht="15">
      <c r="A537" s="43" t="s">
        <v>363</v>
      </c>
      <c r="B537" s="92">
        <v>5.8997807376200297E-5</v>
      </c>
    </row>
    <row r="538" spans="1:2" s="19" customFormat="1" ht="15">
      <c r="A538" s="43" t="s">
        <v>364</v>
      </c>
      <c r="B538" s="91">
        <v>1.07390774204486E-4</v>
      </c>
    </row>
    <row r="539" spans="1:2" s="19" customFormat="1" ht="15">
      <c r="A539" s="43" t="s">
        <v>365</v>
      </c>
      <c r="B539" s="92">
        <v>7.0315164320285304E-5</v>
      </c>
    </row>
    <row r="540" spans="1:2" s="19" customFormat="1" ht="15">
      <c r="A540" s="43" t="s">
        <v>146</v>
      </c>
      <c r="B540" s="91">
        <v>1.07134259040347E-4</v>
      </c>
    </row>
    <row r="541" spans="1:2" s="19" customFormat="1" ht="15">
      <c r="A541" s="43" t="s">
        <v>144</v>
      </c>
      <c r="B541" s="91">
        <v>1.5141898909884401E-4</v>
      </c>
    </row>
    <row r="542" spans="1:2" s="19" customFormat="1" ht="15">
      <c r="A542" s="43" t="s">
        <v>275</v>
      </c>
      <c r="B542" s="92">
        <v>7.9545032703964901E-5</v>
      </c>
    </row>
    <row r="543" spans="1:2" s="19" customFormat="1" ht="15">
      <c r="A543" s="43" t="s">
        <v>366</v>
      </c>
      <c r="B543" s="91">
        <v>1.15802135441583E-4</v>
      </c>
    </row>
    <row r="544" spans="1:2" s="19" customFormat="1" ht="15">
      <c r="A544" s="43" t="s">
        <v>367</v>
      </c>
      <c r="B544" s="92">
        <v>6.1915790017663693E-5</v>
      </c>
    </row>
    <row r="545" spans="1:2" s="19" customFormat="1" ht="15">
      <c r="A545" s="43" t="s">
        <v>238</v>
      </c>
      <c r="B545" s="92">
        <v>5.0201254900354902E-5</v>
      </c>
    </row>
    <row r="546" spans="1:2" s="19" customFormat="1" ht="15">
      <c r="A546" s="43" t="s">
        <v>240</v>
      </c>
      <c r="B546" s="92">
        <v>6.5532644314399599E-5</v>
      </c>
    </row>
    <row r="547" spans="1:2" s="19" customFormat="1" ht="15">
      <c r="A547" s="43" t="s">
        <v>242</v>
      </c>
      <c r="B547" s="91">
        <v>1.1039136985490801E-4</v>
      </c>
    </row>
    <row r="548" spans="1:2" s="19" customFormat="1" ht="15">
      <c r="A548" s="43" t="s">
        <v>244</v>
      </c>
      <c r="B548" s="91">
        <v>1.0301268784132101E-4</v>
      </c>
    </row>
    <row r="549" spans="1:2" s="19" customFormat="1" ht="15">
      <c r="A549" s="43" t="s">
        <v>184</v>
      </c>
      <c r="B549" s="92">
        <v>9.0255901394909502E-5</v>
      </c>
    </row>
    <row r="550" spans="1:2" s="19" customFormat="1" ht="15">
      <c r="A550" s="43" t="s">
        <v>183</v>
      </c>
      <c r="B550" s="92">
        <v>5.1222445237656699E-5</v>
      </c>
    </row>
    <row r="551" spans="1:2" s="19" customFormat="1" ht="15">
      <c r="A551" s="43" t="s">
        <v>368</v>
      </c>
      <c r="B551" s="92">
        <v>8.3530743180620405E-5</v>
      </c>
    </row>
    <row r="552" spans="1:2" s="19" customFormat="1" ht="15">
      <c r="A552" s="43" t="s">
        <v>224</v>
      </c>
      <c r="B552" s="92">
        <v>7.83164098367817E-5</v>
      </c>
    </row>
    <row r="553" spans="1:2" s="19" customFormat="1" ht="15">
      <c r="A553" s="43" t="s">
        <v>222</v>
      </c>
      <c r="B553" s="91">
        <v>1.49002041970008E-4</v>
      </c>
    </row>
    <row r="554" spans="1:2" s="19" customFormat="1" ht="15">
      <c r="A554" s="43" t="s">
        <v>228</v>
      </c>
      <c r="B554" s="92">
        <v>5.3163499302144998E-5</v>
      </c>
    </row>
    <row r="555" spans="1:2" s="19" customFormat="1" ht="15">
      <c r="A555" s="43" t="s">
        <v>139</v>
      </c>
      <c r="B555" s="91">
        <v>1.06648610536075E-4</v>
      </c>
    </row>
    <row r="556" spans="1:2" s="19" customFormat="1" ht="15">
      <c r="A556" s="43" t="s">
        <v>175</v>
      </c>
      <c r="B556" s="92">
        <v>6.2867688959137197E-5</v>
      </c>
    </row>
    <row r="557" spans="1:2" s="19" customFormat="1" ht="15">
      <c r="A557" s="43" t="s">
        <v>369</v>
      </c>
      <c r="B557" s="92">
        <v>9.8460629364659905E-5</v>
      </c>
    </row>
    <row r="558" spans="1:2">
      <c r="B558" s="95"/>
    </row>
  </sheetData>
  <mergeCells count="28"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0866141732283472" right="0.70866141732283472" top="0.74803149606299213" bottom="0.74803149606299213" header="0.31496062992125984" footer="0.31496062992125984"/>
  <pageSetup paperSize="9" scale="36" fitToHeight="4" orientation="portrait" r:id="rId7"/>
  <legacy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AUCKLAND</vt:lpstr>
      <vt:lpstr>WELLINGTON</vt:lpstr>
      <vt:lpstr>REST OF NORTH ISLAND</vt:lpstr>
      <vt:lpstr>CANTERBURY</vt:lpstr>
      <vt:lpstr>REST OF SOUTH ISLAND</vt:lpstr>
      <vt:lpstr>HES REGION RAW</vt:lpstr>
      <vt:lpstr>REGION TABLE</vt:lpstr>
      <vt:lpstr>HES TEMPLATE (2007 AVG)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2014-02-05T19:52:27Z</dcterms:modified>
</cp:coreProperties>
</file>